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Teaching\Alternative Investments\Lecture Notes\"/>
    </mc:Choice>
  </mc:AlternateContent>
  <bookViews>
    <workbookView xWindow="240" yWindow="45" windowWidth="14955" windowHeight="7995"/>
  </bookViews>
  <sheets>
    <sheet name="Sheet1" sheetId="1" r:id="rId1"/>
    <sheet name="Sheet2" sheetId="2" r:id="rId2"/>
    <sheet name="Sheet3" sheetId="3" r:id="rId3"/>
  </sheets>
  <calcPr calcId="162913" iterate="1"/>
</workbook>
</file>

<file path=xl/calcChain.xml><?xml version="1.0" encoding="utf-8"?>
<calcChain xmlns="http://schemas.openxmlformats.org/spreadsheetml/2006/main">
  <c r="C64" i="1" l="1"/>
  <c r="C56" i="1"/>
  <c r="C35" i="1"/>
  <c r="H53" i="1" s="1"/>
  <c r="H54" i="1" s="1"/>
  <c r="H55" i="1" s="1"/>
  <c r="C51" i="1"/>
  <c r="C47" i="1"/>
  <c r="H46" i="1"/>
  <c r="C34" i="1"/>
  <c r="C42" i="1"/>
  <c r="H29" i="1"/>
  <c r="G29" i="1"/>
  <c r="F29" i="1"/>
  <c r="E29" i="1"/>
  <c r="D29" i="1"/>
  <c r="H25" i="1"/>
  <c r="G25" i="1"/>
  <c r="F25" i="1"/>
  <c r="E25" i="1"/>
  <c r="D25" i="1"/>
  <c r="H20" i="1"/>
  <c r="G20" i="1"/>
  <c r="F20" i="1"/>
  <c r="E20" i="1"/>
  <c r="D20" i="1"/>
  <c r="F38" i="1" l="1"/>
  <c r="E38" i="1"/>
  <c r="G38" i="1"/>
  <c r="H38" i="1" l="1"/>
  <c r="D38" i="1"/>
  <c r="C48" i="1"/>
  <c r="C57" i="1"/>
  <c r="C58" i="1" l="1"/>
  <c r="C61" i="1" s="1"/>
</calcChain>
</file>

<file path=xl/sharedStrings.xml><?xml version="1.0" encoding="utf-8"?>
<sst xmlns="http://schemas.openxmlformats.org/spreadsheetml/2006/main" count="50" uniqueCount="47">
  <si>
    <t xml:space="preserve">Operating income </t>
  </si>
  <si>
    <t xml:space="preserve">Tax on operating income </t>
  </si>
  <si>
    <t xml:space="preserve">Aftertax operating income </t>
  </si>
  <si>
    <t xml:space="preserve">Add back depreciation </t>
  </si>
  <si>
    <t xml:space="preserve">Less capital expenditures </t>
  </si>
  <si>
    <t xml:space="preserve">Less change in working capital </t>
  </si>
  <si>
    <t xml:space="preserve">Add proceeds from asset sales </t>
  </si>
  <si>
    <t>Unlevered cash flow (UCF)</t>
  </si>
  <si>
    <t xml:space="preserve">Interest expenses </t>
  </si>
  <si>
    <t xml:space="preserve">Interest tax shields (tC  = 34%) </t>
  </si>
  <si>
    <t>Terminal value: (3% growth after 1993)</t>
  </si>
  <si>
    <t xml:space="preserve">Unlevered terminal value (UTV) </t>
  </si>
  <si>
    <t>Terminal value at target debt</t>
  </si>
  <si>
    <t xml:space="preserve">Tax shield in terminal value </t>
  </si>
  <si>
    <t xml:space="preserve">Interest tax shields </t>
  </si>
  <si>
    <t xml:space="preserve">PV of UCF 1989–1993 at 14% </t>
  </si>
  <si>
    <t xml:space="preserve">PV of UTV at 14% </t>
  </si>
  <si>
    <t xml:space="preserve">Total unlevered value </t>
  </si>
  <si>
    <t>PV of tax shields 1989–1993 at 13.5%</t>
  </si>
  <si>
    <t>PV of tax shield in TV at 13.5%</t>
  </si>
  <si>
    <t>Total value of tax shields</t>
  </si>
  <si>
    <t>Total value</t>
  </si>
  <si>
    <t xml:space="preserve">Less value of assumed debt </t>
  </si>
  <si>
    <t xml:space="preserve">Value of equity </t>
  </si>
  <si>
    <t>Number of shares</t>
  </si>
  <si>
    <t xml:space="preserve">Value per share </t>
  </si>
  <si>
    <t>million</t>
    <phoneticPr fontId="2" type="noConversion"/>
  </si>
  <si>
    <t>Permanent Growth Rate</t>
    <phoneticPr fontId="2" type="noConversion"/>
  </si>
  <si>
    <t>Cost of Debt</t>
    <phoneticPr fontId="2" type="noConversion"/>
  </si>
  <si>
    <t>Target Debt Ratio</t>
    <phoneticPr fontId="2" type="noConversion"/>
  </si>
  <si>
    <t>Cost of Unlevered Equity (Ro)</t>
    <phoneticPr fontId="2" type="noConversion"/>
  </si>
  <si>
    <t>Cost of Capital (Rwacc)</t>
  </si>
  <si>
    <t/>
  </si>
  <si>
    <r>
      <t>V</t>
    </r>
    <r>
      <rPr>
        <sz val="9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charset val="129"/>
        <scheme val="minor"/>
      </rPr>
      <t>=UCF(1+g)/(Rwacc-g)</t>
    </r>
  </si>
  <si>
    <t>Vu=UCF(1+g)/(Ro-g)</t>
  </si>
  <si>
    <r>
      <t>V</t>
    </r>
    <r>
      <rPr>
        <sz val="10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charset val="129"/>
        <scheme val="minor"/>
      </rPr>
      <t>-Vu=UTV-TV at Target Debt</t>
    </r>
  </si>
  <si>
    <t>Step 1: Calculating the present value of unlevered cash flows for 1989–1993</t>
  </si>
  <si>
    <t>Step 2: Calculating the present value of the unlevered cash flows beyond 1993 (unlevered
terminal value)</t>
  </si>
  <si>
    <t>Step 3: Calculating the present value of interest tax shields for 1989–1993 Under
the prevailing</t>
  </si>
  <si>
    <t>Step 4: Calculating the present value of interest tax shields beyond 1993</t>
  </si>
  <si>
    <t>RJR Operating Cash
Flows (in $ millions)</t>
  </si>
  <si>
    <t>Projected Interest Expenses and Tax Shields (in $ millions)</t>
  </si>
  <si>
    <t>Cost of Levered Equity (RE)</t>
  </si>
  <si>
    <t>=Ro+D/E*(Ro-RD)</t>
  </si>
  <si>
    <t>=Ro+D/E*(1-Tc)(Ro-RD)</t>
  </si>
  <si>
    <t>=Rwacc=RE*E/V+RD*D/V*(1-Tc)</t>
  </si>
  <si>
    <t>Rwacc=RE*E/V+RD*D/V*(1-Tc)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</si>
</sst>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$#,##0_);[Red]\(\$#,##0\)"/>
    <numFmt numFmtId="165" formatCode="0_ "/>
    <numFmt numFmtId="166" formatCode="0.0%"/>
    <numFmt numFmtId="167" formatCode="0.0_ "/>
    <numFmt numFmtId="168" formatCode="0.0000_ "/>
  </numFmts>
  <fonts count="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70C0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64" fontId="0" fillId="0" borderId="0" xfId="0" applyNumberFormat="1">
      <alignment vertical="center"/>
    </xf>
    <xf numFmtId="3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65" fontId="3" fillId="2" borderId="0" xfId="0" applyNumberFormat="1" applyFont="1" applyFill="1">
      <alignment vertical="center"/>
    </xf>
    <xf numFmtId="166" fontId="0" fillId="0" borderId="0" xfId="1" applyNumberFormat="1" applyFont="1">
      <alignment vertical="center"/>
    </xf>
    <xf numFmtId="165" fontId="0" fillId="0" borderId="0" xfId="0" quotePrefix="1" applyNumberForma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65" fontId="3" fillId="2" borderId="3" xfId="0" applyNumberFormat="1" applyFont="1" applyFill="1" applyBorder="1">
      <alignment vertical="center"/>
    </xf>
    <xf numFmtId="0" fontId="0" fillId="0" borderId="0" xfId="0" quotePrefix="1">
      <alignment vertical="center"/>
    </xf>
    <xf numFmtId="166" fontId="0" fillId="0" borderId="3" xfId="1" applyNumberFormat="1" applyFont="1" applyBorder="1">
      <alignment vertical="center"/>
    </xf>
    <xf numFmtId="165" fontId="0" fillId="0" borderId="3" xfId="0" applyNumberFormat="1" applyBorder="1">
      <alignment vertical="center"/>
    </xf>
    <xf numFmtId="0" fontId="0" fillId="0" borderId="0" xfId="0" applyBorder="1">
      <alignment vertical="center"/>
    </xf>
    <xf numFmtId="165" fontId="0" fillId="0" borderId="0" xfId="0" applyNumberFormat="1" applyBorder="1">
      <alignment vertical="center"/>
    </xf>
    <xf numFmtId="10" fontId="3" fillId="2" borderId="0" xfId="1" applyNumberFormat="1" applyFont="1" applyFill="1">
      <alignment vertical="center"/>
    </xf>
    <xf numFmtId="165" fontId="0" fillId="0" borderId="1" xfId="0" applyNumberFormat="1" applyBorder="1">
      <alignment vertical="center"/>
    </xf>
    <xf numFmtId="165" fontId="0" fillId="0" borderId="4" xfId="0" applyNumberFormat="1" applyBorder="1">
      <alignment vertical="center"/>
    </xf>
    <xf numFmtId="167" fontId="0" fillId="2" borderId="1" xfId="0" applyNumberForma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165" fontId="3" fillId="0" borderId="0" xfId="0" applyNumberFormat="1" applyFont="1" applyFill="1">
      <alignment vertical="center"/>
    </xf>
    <xf numFmtId="165" fontId="0" fillId="0" borderId="0" xfId="0" applyNumberFormat="1" applyFill="1">
      <alignment vertical="center"/>
    </xf>
    <xf numFmtId="0" fontId="4" fillId="0" borderId="0" xfId="0" applyFont="1">
      <alignment vertical="center"/>
    </xf>
    <xf numFmtId="9" fontId="0" fillId="0" borderId="0" xfId="1" applyFont="1">
      <alignment vertical="center"/>
    </xf>
    <xf numFmtId="0" fontId="4" fillId="0" borderId="3" xfId="0" applyFont="1" applyFill="1" applyBorder="1">
      <alignment vertical="center"/>
    </xf>
    <xf numFmtId="0" fontId="0" fillId="0" borderId="0" xfId="0" applyAlignment="1">
      <alignment horizontal="left" vertical="center" indent="3"/>
    </xf>
    <xf numFmtId="165" fontId="7" fillId="0" borderId="0" xfId="0" quotePrefix="1" applyNumberFormat="1" applyFont="1">
      <alignment vertical="center"/>
    </xf>
    <xf numFmtId="168" fontId="0" fillId="2" borderId="0" xfId="0" applyNumberFormat="1" applyFill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114301</xdr:rowOff>
    </xdr:from>
    <xdr:to>
      <xdr:col>7</xdr:col>
      <xdr:colOff>609599</xdr:colOff>
      <xdr:row>13</xdr:row>
      <xdr:rowOff>152400</xdr:rowOff>
    </xdr:to>
    <xdr:sp macro="" textlink="">
      <xdr:nvSpPr>
        <xdr:cNvPr id="2" name="TextBox 1"/>
        <xdr:cNvSpPr txBox="1"/>
      </xdr:nvSpPr>
      <xdr:spPr>
        <a:xfrm>
          <a:off x="438150" y="114301"/>
          <a:ext cx="5010149" cy="2514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ko-KR" sz="11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The RJR Nabisco Buyout In the summer of 1988, the price of RJR stock was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hovering around $55 a share. The firm had $5 billion of debt. The firm’s CEO, acting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in concert with some other senior managers of the firm, announced a bid of $75 per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share to take the firm private in a management buyout. Within days of management’s offer, Kohlberg, Kravis, and Roberts (KKR) entered the fray with a $90 bid of their own. By the end of November, KKR emerged from the ensuing bidding process with an offer of $109 a share, or $25 billion total. We now use the APV technique to analyze KKR’s winning strategy.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The APV method as described in this chapter can be used to value companies as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well as projects. Applied in this way, the maximum value of a levered firm (</a:t>
          </a:r>
          <a:r>
            <a:rPr lang="en-US" altLang="ko-KR" sz="1100" i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VL ) is its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value as an all-equity entity (</a:t>
          </a:r>
          <a:r>
            <a:rPr lang="en-US" altLang="ko-KR" sz="1100" i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VU ) plus the discounted value of the interest tax shields</a:t>
          </a: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from the debt its assets will support (PVTS).</a:t>
          </a:r>
        </a:p>
        <a:p>
          <a:endParaRPr lang="en-US" altLang="ko-KR" sz="1100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altLang="ko-KR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Required asset rate is 14%, cost of debt is 13.5%.</a:t>
          </a:r>
        </a:p>
      </xdr:txBody>
    </xdr:sp>
    <xdr:clientData/>
  </xdr:twoCellAnchor>
  <xdr:twoCellAnchor>
    <xdr:from>
      <xdr:col>3</xdr:col>
      <xdr:colOff>85726</xdr:colOff>
      <xdr:row>54</xdr:row>
      <xdr:rowOff>95249</xdr:rowOff>
    </xdr:from>
    <xdr:to>
      <xdr:col>7</xdr:col>
      <xdr:colOff>1</xdr:colOff>
      <xdr:row>55</xdr:row>
      <xdr:rowOff>104774</xdr:rowOff>
    </xdr:to>
    <xdr:cxnSp macro="">
      <xdr:nvCxnSpPr>
        <xdr:cNvPr id="8" name="Elbow Connector 7"/>
        <xdr:cNvCxnSpPr/>
      </xdr:nvCxnSpPr>
      <xdr:spPr>
        <a:xfrm rot="10800000" flipV="1">
          <a:off x="3209926" y="8686799"/>
          <a:ext cx="2352675" cy="2000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85727</xdr:colOff>
      <xdr:row>45</xdr:row>
      <xdr:rowOff>95249</xdr:rowOff>
    </xdr:from>
    <xdr:to>
      <xdr:col>6</xdr:col>
      <xdr:colOff>581025</xdr:colOff>
      <xdr:row>46</xdr:row>
      <xdr:rowOff>114298</xdr:rowOff>
    </xdr:to>
    <xdr:cxnSp macro="">
      <xdr:nvCxnSpPr>
        <xdr:cNvPr id="12" name="Elbow Connector 11"/>
        <xdr:cNvCxnSpPr/>
      </xdr:nvCxnSpPr>
      <xdr:spPr>
        <a:xfrm rot="10800000" flipV="1">
          <a:off x="3209927" y="8096249"/>
          <a:ext cx="2324098" cy="20954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I65"/>
  <sheetViews>
    <sheetView tabSelected="1" topLeftCell="A23" zoomScale="120" zoomScaleNormal="120" workbookViewId="0">
      <selection activeCell="H34" sqref="H34"/>
    </sheetView>
  </sheetViews>
  <sheetFormatPr defaultRowHeight="15"/>
  <cols>
    <col min="1" max="1" width="4.85546875" customWidth="1"/>
    <col min="2" max="2" width="33.42578125" customWidth="1"/>
    <col min="3" max="3" width="8.5703125" customWidth="1"/>
  </cols>
  <sheetData>
    <row r="16" spans="2:2">
      <c r="B16" s="26" t="s">
        <v>40</v>
      </c>
    </row>
    <row r="17" spans="2:8">
      <c r="B17" s="8"/>
      <c r="C17" s="8">
        <v>1988</v>
      </c>
      <c r="D17" s="8">
        <v>1989</v>
      </c>
      <c r="E17" s="8">
        <v>1990</v>
      </c>
      <c r="F17" s="8">
        <v>1991</v>
      </c>
      <c r="G17" s="8">
        <v>1992</v>
      </c>
      <c r="H17" s="8">
        <v>1993</v>
      </c>
    </row>
    <row r="18" spans="2:8">
      <c r="B18" t="s">
        <v>0</v>
      </c>
      <c r="D18" s="3">
        <v>2620</v>
      </c>
      <c r="E18" s="3">
        <v>3410</v>
      </c>
      <c r="F18" s="3">
        <v>3645</v>
      </c>
      <c r="G18" s="3">
        <v>3950</v>
      </c>
      <c r="H18" s="3">
        <v>4310</v>
      </c>
    </row>
    <row r="19" spans="2:8">
      <c r="B19" t="s">
        <v>1</v>
      </c>
      <c r="D19" s="3">
        <v>891</v>
      </c>
      <c r="E19" s="3">
        <v>1142</v>
      </c>
      <c r="F19" s="3">
        <v>1222</v>
      </c>
      <c r="G19" s="3">
        <v>1326</v>
      </c>
      <c r="H19" s="3">
        <v>1448</v>
      </c>
    </row>
    <row r="20" spans="2:8">
      <c r="B20" t="s">
        <v>2</v>
      </c>
      <c r="D20" s="5">
        <f>D18-D19</f>
        <v>1729</v>
      </c>
      <c r="E20" s="5">
        <f>E18-E19</f>
        <v>2268</v>
      </c>
      <c r="F20" s="5">
        <f>F18-F19</f>
        <v>2423</v>
      </c>
      <c r="G20" s="5">
        <f>G18-G19</f>
        <v>2624</v>
      </c>
      <c r="H20" s="5">
        <f>H18-H19</f>
        <v>2862</v>
      </c>
    </row>
    <row r="21" spans="2:8">
      <c r="B21" t="s">
        <v>3</v>
      </c>
      <c r="D21" s="3">
        <v>449</v>
      </c>
      <c r="E21" s="3">
        <v>475</v>
      </c>
      <c r="F21" s="3">
        <v>475</v>
      </c>
      <c r="G21" s="3">
        <v>475</v>
      </c>
      <c r="H21" s="3">
        <v>475</v>
      </c>
    </row>
    <row r="22" spans="2:8">
      <c r="B22" s="27" t="s">
        <v>4</v>
      </c>
      <c r="D22" s="3">
        <v>522</v>
      </c>
      <c r="E22" s="3">
        <v>512</v>
      </c>
      <c r="F22" s="3">
        <v>525</v>
      </c>
      <c r="G22" s="3">
        <v>538</v>
      </c>
      <c r="H22" s="3">
        <v>551</v>
      </c>
    </row>
    <row r="23" spans="2:8">
      <c r="B23" s="27" t="s">
        <v>5</v>
      </c>
      <c r="D23" s="3">
        <v>-203</v>
      </c>
      <c r="E23" s="3">
        <v>-275</v>
      </c>
      <c r="F23" s="3">
        <v>200</v>
      </c>
      <c r="G23" s="3">
        <v>225</v>
      </c>
      <c r="H23" s="3">
        <v>250</v>
      </c>
    </row>
    <row r="24" spans="2:8">
      <c r="B24" s="27" t="s">
        <v>6</v>
      </c>
      <c r="D24" s="3">
        <v>3545</v>
      </c>
      <c r="E24" s="3">
        <v>1805</v>
      </c>
      <c r="F24" s="3"/>
      <c r="G24" s="3"/>
      <c r="H24" s="3"/>
    </row>
    <row r="25" spans="2:8">
      <c r="B25" s="9" t="s">
        <v>7</v>
      </c>
      <c r="C25" s="9"/>
      <c r="D25" s="10">
        <f>D20+D21-D22-D23+D24</f>
        <v>5404</v>
      </c>
      <c r="E25" s="10">
        <f>E20+E21-E22-E23+E24</f>
        <v>4311</v>
      </c>
      <c r="F25" s="10">
        <f>F20+F21-F22-F23+F24</f>
        <v>2173</v>
      </c>
      <c r="G25" s="10">
        <f>G20+G21-G22-G23+G24</f>
        <v>2336</v>
      </c>
      <c r="H25" s="10">
        <f>H20+H21-H22-H23+H24</f>
        <v>2536</v>
      </c>
    </row>
    <row r="26" spans="2:8">
      <c r="D26" s="22"/>
      <c r="E26" s="22"/>
      <c r="F26" s="22"/>
      <c r="G26" s="22"/>
      <c r="H26" s="22"/>
    </row>
    <row r="27" spans="2:8">
      <c r="B27" s="26" t="s">
        <v>41</v>
      </c>
      <c r="C27" s="9"/>
      <c r="D27" s="9"/>
      <c r="E27" s="9"/>
      <c r="F27" s="9"/>
      <c r="G27" s="9"/>
      <c r="H27" s="9"/>
    </row>
    <row r="28" spans="2:8">
      <c r="B28" s="4" t="s">
        <v>8</v>
      </c>
      <c r="C28" s="4"/>
      <c r="D28" s="3">
        <v>3384</v>
      </c>
      <c r="E28" s="3">
        <v>3004</v>
      </c>
      <c r="F28" s="3">
        <v>3111</v>
      </c>
      <c r="G28" s="3">
        <v>3294</v>
      </c>
      <c r="H28" s="3">
        <v>3483</v>
      </c>
    </row>
    <row r="29" spans="2:8">
      <c r="B29" s="9" t="s">
        <v>9</v>
      </c>
      <c r="C29" s="9"/>
      <c r="D29" s="10">
        <f>D28*34%</f>
        <v>1150.5600000000002</v>
      </c>
      <c r="E29" s="10">
        <f>E28*34%</f>
        <v>1021.3600000000001</v>
      </c>
      <c r="F29" s="10">
        <f>F28*34%</f>
        <v>1057.74</v>
      </c>
      <c r="G29" s="10">
        <f>G28*34%</f>
        <v>1119.96</v>
      </c>
      <c r="H29" s="10">
        <f>H28*34%</f>
        <v>1184.22</v>
      </c>
    </row>
    <row r="31" spans="2:8">
      <c r="B31" t="s">
        <v>30</v>
      </c>
      <c r="C31" s="6">
        <v>0.14000000000000001</v>
      </c>
      <c r="D31" s="3"/>
      <c r="F31" s="3"/>
      <c r="G31" s="3"/>
      <c r="H31" s="3"/>
    </row>
    <row r="32" spans="2:8">
      <c r="B32" t="s">
        <v>28</v>
      </c>
      <c r="C32" s="6">
        <v>0.13500000000000001</v>
      </c>
      <c r="D32" s="3"/>
      <c r="F32" s="3"/>
      <c r="G32" s="3"/>
      <c r="H32" s="3"/>
    </row>
    <row r="33" spans="2:9">
      <c r="B33" t="s">
        <v>29</v>
      </c>
      <c r="C33" s="6">
        <v>0.25</v>
      </c>
      <c r="D33" s="3"/>
      <c r="F33" s="3"/>
      <c r="G33" s="3"/>
      <c r="H33" s="3"/>
    </row>
    <row r="34" spans="2:9">
      <c r="B34" t="s">
        <v>42</v>
      </c>
      <c r="C34" s="16">
        <f>C31+(0.25/0.75)*(C31-C32)*(1-34%)</f>
        <v>0.1411</v>
      </c>
      <c r="D34" s="7" t="s">
        <v>44</v>
      </c>
      <c r="F34" s="3"/>
      <c r="G34" s="3"/>
      <c r="H34" s="28" t="s">
        <v>43</v>
      </c>
    </row>
    <row r="35" spans="2:9">
      <c r="B35" t="s">
        <v>31</v>
      </c>
      <c r="C35" s="16">
        <f>C34*(0.75)+C32*(1-34%)*(0.25)</f>
        <v>0.12809999999999999</v>
      </c>
      <c r="D35" s="7" t="s">
        <v>45</v>
      </c>
      <c r="F35" s="3"/>
      <c r="G35" s="3"/>
    </row>
    <row r="36" spans="2:9">
      <c r="B36" t="s">
        <v>27</v>
      </c>
      <c r="C36" s="6">
        <v>0.03</v>
      </c>
      <c r="D36" s="3"/>
      <c r="F36" s="3"/>
      <c r="G36" s="3"/>
      <c r="H36" s="3"/>
    </row>
    <row r="37" spans="2:9">
      <c r="B37" s="9"/>
      <c r="C37" s="9"/>
      <c r="D37" s="12"/>
      <c r="E37" s="13"/>
      <c r="F37" s="13"/>
      <c r="G37" s="13"/>
      <c r="H37" s="13"/>
    </row>
    <row r="38" spans="2:9">
      <c r="B38" t="s">
        <v>7</v>
      </c>
      <c r="D38" s="3">
        <f>D25</f>
        <v>5404</v>
      </c>
      <c r="E38" s="3">
        <f t="shared" ref="E38:H38" si="0">E25</f>
        <v>4311</v>
      </c>
      <c r="F38" s="3">
        <f t="shared" si="0"/>
        <v>2173</v>
      </c>
      <c r="G38" s="3">
        <f t="shared" si="0"/>
        <v>2336</v>
      </c>
      <c r="H38" s="3">
        <f t="shared" si="0"/>
        <v>2536</v>
      </c>
    </row>
    <row r="39" spans="2:9">
      <c r="B39" s="9" t="s">
        <v>14</v>
      </c>
      <c r="C39" s="9"/>
      <c r="D39" s="13">
        <v>1151</v>
      </c>
      <c r="E39" s="13">
        <v>1021</v>
      </c>
      <c r="F39" s="13">
        <v>1058</v>
      </c>
      <c r="G39" s="13">
        <v>1120</v>
      </c>
      <c r="H39" s="13">
        <v>1184</v>
      </c>
    </row>
    <row r="40" spans="2:9">
      <c r="B40" s="14"/>
      <c r="C40" s="14"/>
      <c r="D40" s="15"/>
      <c r="E40" s="15"/>
      <c r="F40" s="15"/>
      <c r="G40" s="15"/>
      <c r="H40" s="15"/>
    </row>
    <row r="41" spans="2:9">
      <c r="B41" s="20" t="s">
        <v>36</v>
      </c>
      <c r="C41" s="14"/>
      <c r="D41" s="15"/>
      <c r="E41" s="15"/>
      <c r="F41" s="15"/>
      <c r="G41" s="15"/>
      <c r="H41" s="15"/>
    </row>
    <row r="42" spans="2:9">
      <c r="B42" t="s">
        <v>15</v>
      </c>
      <c r="C42" s="5">
        <f>NPV(14%,D38:H38)</f>
        <v>12224.456957888673</v>
      </c>
      <c r="E42" s="3"/>
      <c r="F42" s="3"/>
      <c r="G42" s="3"/>
      <c r="H42" s="3"/>
    </row>
    <row r="43" spans="2:9">
      <c r="B43" s="21"/>
      <c r="C43" s="22"/>
      <c r="D43" s="21"/>
      <c r="E43" s="3"/>
      <c r="F43" s="3"/>
      <c r="G43" s="3"/>
      <c r="H43" s="3"/>
    </row>
    <row r="44" spans="2:9">
      <c r="B44" s="20" t="s">
        <v>37</v>
      </c>
      <c r="C44" s="22"/>
      <c r="D44" s="21"/>
      <c r="E44" s="3"/>
      <c r="F44" s="3"/>
      <c r="G44" s="3"/>
      <c r="H44" s="3"/>
    </row>
    <row r="45" spans="2:9">
      <c r="B45" s="21" t="s">
        <v>10</v>
      </c>
      <c r="C45" s="21"/>
      <c r="D45" s="23"/>
      <c r="E45" s="3"/>
      <c r="F45" s="3"/>
      <c r="G45" s="3"/>
      <c r="H45" s="3"/>
    </row>
    <row r="46" spans="2:9">
      <c r="B46" s="21" t="s">
        <v>11</v>
      </c>
      <c r="C46" s="21"/>
      <c r="D46" s="21"/>
      <c r="E46" s="3"/>
      <c r="F46" s="3"/>
      <c r="G46" s="3"/>
      <c r="H46" s="5">
        <f>H38*(1+3%)/(C31-3%)</f>
        <v>23746.181818181816</v>
      </c>
      <c r="I46" s="11" t="s">
        <v>34</v>
      </c>
    </row>
    <row r="47" spans="2:9">
      <c r="B47" t="s">
        <v>16</v>
      </c>
      <c r="C47" s="5">
        <f>H46/(1+14%)^5</f>
        <v>12333.022734554419</v>
      </c>
      <c r="E47" s="3"/>
      <c r="F47" s="3"/>
      <c r="G47" s="3"/>
      <c r="H47" s="3"/>
    </row>
    <row r="48" spans="2:9" ht="15.75" thickBot="1">
      <c r="B48" t="s">
        <v>17</v>
      </c>
      <c r="C48" s="17">
        <f>SUM(C42:C47)</f>
        <v>24557.479692443092</v>
      </c>
      <c r="E48" s="3"/>
      <c r="F48" s="3"/>
      <c r="G48" s="3"/>
      <c r="H48" s="3"/>
    </row>
    <row r="49" spans="1:9" ht="15.75" thickTop="1">
      <c r="C49" s="15"/>
      <c r="E49" s="3"/>
      <c r="F49" s="3"/>
      <c r="G49" s="3"/>
      <c r="H49" s="3"/>
    </row>
    <row r="50" spans="1:9">
      <c r="B50" s="20" t="s">
        <v>38</v>
      </c>
      <c r="C50" s="3"/>
      <c r="E50" s="3"/>
      <c r="F50" s="3"/>
      <c r="G50" s="3"/>
      <c r="H50" s="3"/>
    </row>
    <row r="51" spans="1:9">
      <c r="B51" t="s">
        <v>18</v>
      </c>
      <c r="C51" s="5">
        <f>NPV(13.5%,D39:H39)</f>
        <v>3833.7491275862849</v>
      </c>
      <c r="E51" s="3"/>
      <c r="F51" s="3"/>
      <c r="G51" s="3"/>
      <c r="H51" s="3"/>
    </row>
    <row r="52" spans="1:9">
      <c r="C52" s="22"/>
      <c r="E52" s="3"/>
      <c r="F52" s="3"/>
      <c r="G52" s="3"/>
      <c r="H52" s="3"/>
      <c r="I52" s="7"/>
    </row>
    <row r="53" spans="1:9">
      <c r="B53" s="24" t="s">
        <v>39</v>
      </c>
      <c r="C53" s="22"/>
      <c r="E53" s="3"/>
      <c r="F53" s="3"/>
      <c r="G53" s="3"/>
      <c r="H53" s="29">
        <f>C35</f>
        <v>0.12809999999999999</v>
      </c>
      <c r="I53" s="7" t="s">
        <v>46</v>
      </c>
    </row>
    <row r="54" spans="1:9">
      <c r="B54" t="s">
        <v>12</v>
      </c>
      <c r="D54" s="3"/>
      <c r="E54" s="3"/>
      <c r="F54" s="3"/>
      <c r="G54" s="3"/>
      <c r="H54" s="5">
        <f>H38*(1+3%)/(H53-3%)</f>
        <v>26626.707441386341</v>
      </c>
      <c r="I54" s="11" t="s">
        <v>33</v>
      </c>
    </row>
    <row r="55" spans="1:9">
      <c r="A55" s="11" t="s">
        <v>32</v>
      </c>
      <c r="B55" t="s">
        <v>13</v>
      </c>
      <c r="E55" s="3"/>
      <c r="F55" s="3"/>
      <c r="G55" s="3"/>
      <c r="H55" s="5">
        <f>H54-H46</f>
        <v>2880.5256232045249</v>
      </c>
      <c r="I55" s="11" t="s">
        <v>35</v>
      </c>
    </row>
    <row r="56" spans="1:9">
      <c r="B56" t="s">
        <v>19</v>
      </c>
      <c r="C56" s="5">
        <f>H55/(1+C32)^5</f>
        <v>1529.299107674572</v>
      </c>
      <c r="E56" s="3"/>
      <c r="F56" s="3"/>
      <c r="G56" s="3"/>
      <c r="H56" s="7"/>
    </row>
    <row r="57" spans="1:9" ht="15.75" thickBot="1">
      <c r="B57" t="s">
        <v>20</v>
      </c>
      <c r="C57" s="17">
        <f>SUM(C51:C56)</f>
        <v>5363.0482352608569</v>
      </c>
      <c r="E57" s="3"/>
      <c r="F57" s="3"/>
      <c r="G57" s="3"/>
      <c r="H57" s="3"/>
    </row>
    <row r="58" spans="1:9" ht="16.5" thickTop="1" thickBot="1">
      <c r="B58" t="s">
        <v>21</v>
      </c>
      <c r="C58" s="18">
        <f>C48+C57</f>
        <v>29920.527927703948</v>
      </c>
      <c r="E58" s="3"/>
      <c r="F58" s="3"/>
      <c r="G58" s="3"/>
      <c r="H58" s="25"/>
    </row>
    <row r="59" spans="1:9" ht="15.75" thickTop="1">
      <c r="C59" s="15"/>
      <c r="E59" s="3"/>
      <c r="F59" s="3"/>
      <c r="G59" s="3"/>
      <c r="H59" s="3"/>
    </row>
    <row r="60" spans="1:9">
      <c r="B60" t="s">
        <v>22</v>
      </c>
      <c r="C60" s="3">
        <v>5000</v>
      </c>
      <c r="E60" s="3"/>
      <c r="F60" s="3"/>
      <c r="G60" s="3"/>
      <c r="H60" s="3"/>
    </row>
    <row r="61" spans="1:9" ht="15.75" thickBot="1">
      <c r="B61" t="s">
        <v>23</v>
      </c>
      <c r="C61" s="17">
        <f>C58-C60</f>
        <v>24920.527927703948</v>
      </c>
      <c r="E61" s="3"/>
      <c r="F61" s="3"/>
      <c r="G61" s="3"/>
      <c r="H61" s="3"/>
    </row>
    <row r="62" spans="1:9" ht="15.75" thickTop="1">
      <c r="C62" s="15"/>
      <c r="E62" s="3"/>
      <c r="F62" s="3"/>
      <c r="G62" s="3"/>
      <c r="H62" s="3"/>
    </row>
    <row r="63" spans="1:9">
      <c r="B63" t="s">
        <v>24</v>
      </c>
      <c r="C63" s="3">
        <v>229</v>
      </c>
      <c r="D63" s="3" t="s">
        <v>26</v>
      </c>
      <c r="F63" s="3"/>
      <c r="G63" s="3"/>
      <c r="H63" s="3"/>
    </row>
    <row r="64" spans="1:9" ht="15.75" thickBot="1">
      <c r="B64" t="s">
        <v>25</v>
      </c>
      <c r="C64" s="19">
        <f>C61/C63</f>
        <v>108.82326605984257</v>
      </c>
      <c r="E64" s="3"/>
      <c r="F64" s="3"/>
      <c r="G64" s="3"/>
      <c r="H64" s="3"/>
    </row>
    <row r="65" spans="3:3" ht="15.75" thickTop="1">
      <c r="C65" s="3"/>
    </row>
  </sheetData>
  <phoneticPr fontId="2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C1" sqref="C1"/>
    </sheetView>
  </sheetViews>
  <sheetFormatPr defaultRowHeight="15"/>
  <sheetData>
    <row r="1" spans="1:6" ht="45">
      <c r="A1" s="4" t="s">
        <v>8</v>
      </c>
      <c r="B1" s="1">
        <v>3384</v>
      </c>
      <c r="C1" s="1">
        <v>3004</v>
      </c>
      <c r="D1" s="1">
        <v>3111</v>
      </c>
      <c r="E1" s="1">
        <v>3294</v>
      </c>
      <c r="F1" s="1">
        <v>3483</v>
      </c>
    </row>
    <row r="2" spans="1:6">
      <c r="A2" t="s">
        <v>9</v>
      </c>
      <c r="B2" s="2">
        <v>1151</v>
      </c>
      <c r="C2" s="2">
        <v>1021</v>
      </c>
      <c r="D2" s="2">
        <v>1058</v>
      </c>
      <c r="E2" s="2">
        <v>1120</v>
      </c>
      <c r="F2" s="2">
        <v>1184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JWC</cp:lastModifiedBy>
  <dcterms:created xsi:type="dcterms:W3CDTF">2010-08-09T20:53:27Z</dcterms:created>
  <dcterms:modified xsi:type="dcterms:W3CDTF">2024-10-22T06:42:16Z</dcterms:modified>
</cp:coreProperties>
</file>