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2255" tabRatio="600" firstSheet="0" activeTab="1" autoFilterDateGrouping="1"/>
  </bookViews>
  <sheets>
    <sheet xmlns:r="http://schemas.openxmlformats.org/officeDocument/2006/relationships" name="Sheet1" sheetId="1" state="visible" r:id="rId1"/>
    <sheet xmlns:r="http://schemas.openxmlformats.org/officeDocument/2006/relationships" name="Sheet2" sheetId="2" state="visible" r:id="rId2"/>
  </sheets>
  <definedNames/>
  <calcPr calcId="162913" fullCalcOnLoad="1"/>
</workbook>
</file>

<file path=xl/styles.xml><?xml version="1.0" encoding="utf-8"?>
<styleSheet xmlns="http://schemas.openxmlformats.org/spreadsheetml/2006/main">
  <numFmts count="5">
    <numFmt numFmtId="164" formatCode="0.0000_ "/>
    <numFmt numFmtId="165" formatCode="0.000%"/>
    <numFmt numFmtId="166" formatCode="0.0000"/>
    <numFmt numFmtId="167" formatCode="0.00000"/>
    <numFmt numFmtId="168" formatCode="0.000000"/>
  </numFmts>
  <fonts count="6">
    <font>
      <name val="Aptos Narrow"/>
      <charset val="129"/>
      <family val="2"/>
      <color theme="1"/>
      <sz val="11"/>
      <scheme val="minor"/>
    </font>
    <font>
      <name val="Aptos Narrow"/>
      <charset val="129"/>
      <family val="2"/>
      <color theme="1"/>
      <sz val="11"/>
      <scheme val="minor"/>
    </font>
    <font>
      <name val="Aptos Narrow"/>
      <charset val="129"/>
      <family val="2"/>
      <sz val="8"/>
      <scheme val="minor"/>
    </font>
    <font>
      <name val="Aptos Narrow"/>
      <charset val="129"/>
      <family val="3"/>
      <color rgb="FFFF0000"/>
      <sz val="11"/>
      <scheme val="minor"/>
    </font>
    <font>
      <name val="Aptos Narrow"/>
      <charset val="129"/>
      <family val="3"/>
      <b val="1"/>
      <color theme="1"/>
      <sz val="11"/>
      <scheme val="minor"/>
    </font>
    <font>
      <name val="Aptos Narrow"/>
      <charset val="129"/>
      <family val="2"/>
      <color rgb="FFFF0000"/>
      <sz val="11"/>
      <scheme val="minor"/>
    </font>
  </fonts>
  <fills count="3">
    <fill>
      <patternFill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1" fillId="0" borderId="0" applyAlignment="1">
      <alignment vertical="center"/>
    </xf>
    <xf numFmtId="9" fontId="1" fillId="0" borderId="0" applyAlignment="1">
      <alignment vertical="center"/>
    </xf>
  </cellStyleXfs>
  <cellXfs count="18">
    <xf numFmtId="0" fontId="0" fillId="0" borderId="0" applyAlignment="1" pivotButton="0" quotePrefix="0" xfId="0">
      <alignment vertical="center"/>
    </xf>
    <xf numFmtId="9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10" fontId="0" fillId="0" borderId="0" applyAlignment="1" pivotButton="0" quotePrefix="0" xfId="1">
      <alignment vertical="center"/>
    </xf>
    <xf numFmtId="0" fontId="0" fillId="2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1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6" fontId="0" fillId="0" borderId="0" applyAlignment="1" pivotButton="0" quotePrefix="0" xfId="0">
      <alignment vertical="center"/>
    </xf>
    <xf numFmtId="166" fontId="5" fillId="0" borderId="0" applyAlignment="1" pivotButton="0" quotePrefix="0" xfId="0">
      <alignment vertical="center"/>
    </xf>
    <xf numFmtId="0" fontId="0" fillId="0" borderId="0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5" fontId="0" fillId="0" borderId="0" applyAlignment="1" pivotButton="0" quotePrefix="0" xfId="1">
      <alignment vertical="center"/>
    </xf>
    <xf numFmtId="0" fontId="0" fillId="0" borderId="0" pivotButton="0" quotePrefix="0" xfId="0"/>
  </cellXfs>
  <cellStyles count="2">
    <cellStyle name="표준" xfId="0" builtinId="0"/>
    <cellStyle name="백분율" xfId="1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U62"/>
  <sheetViews>
    <sheetView workbookViewId="0">
      <selection activeCell="M33" sqref="M33"/>
    </sheetView>
  </sheetViews>
  <sheetFormatPr baseColWidth="8" defaultRowHeight="13.5"/>
  <cols>
    <col width="9.25" customWidth="1" style="17" min="4" max="4"/>
    <col width="9" customWidth="1" style="11" min="20" max="20"/>
  </cols>
  <sheetData>
    <row r="2">
      <c r="A2" s="5" t="inlineStr">
        <is>
          <t>5 year corporate bond</t>
        </is>
      </c>
    </row>
    <row r="3">
      <c r="A3" s="7" t="inlineStr">
        <is>
          <t>c=</t>
        </is>
      </c>
      <c r="B3" s="6" t="n">
        <v>0.06900000000000001</v>
      </c>
      <c r="C3" s="7" t="inlineStr">
        <is>
          <t>y(semi)=</t>
        </is>
      </c>
      <c r="D3" s="6" t="n">
        <v>0.06900000000000001</v>
      </c>
      <c r="E3" s="7" t="inlineStr">
        <is>
          <t>k=</t>
        </is>
      </c>
      <c r="F3" s="7" t="n">
        <v>2</v>
      </c>
      <c r="I3" s="7" t="inlineStr">
        <is>
          <t>y(cc)=</t>
        </is>
      </c>
      <c r="J3" s="6">
        <f>2*LN(1+D3/F3)</f>
        <v/>
      </c>
      <c r="K3" s="7" t="inlineStr">
        <is>
          <t>k=</t>
        </is>
      </c>
      <c r="L3" s="7" t="n">
        <v>2</v>
      </c>
      <c r="O3" s="7" t="inlineStr">
        <is>
          <t>When y(semi) increases by</t>
        </is>
      </c>
      <c r="R3" s="10" t="n">
        <v>0.01</v>
      </c>
    </row>
    <row r="4">
      <c r="A4" s="7" t="inlineStr">
        <is>
          <t>M=</t>
        </is>
      </c>
      <c r="B4" s="7" t="n">
        <v>1000</v>
      </c>
      <c r="J4" s="6" t="n"/>
      <c r="S4" s="1" t="n"/>
    </row>
    <row r="5">
      <c r="C5" s="2" t="inlineStr">
        <is>
          <t>Using y(semi)</t>
        </is>
      </c>
      <c r="F5" s="2" t="n"/>
      <c r="I5" s="2" t="inlineStr">
        <is>
          <t>Using y(cc)</t>
        </is>
      </c>
      <c r="O5" s="7" t="inlineStr">
        <is>
          <t xml:space="preserve">What is dP/P? </t>
        </is>
      </c>
      <c r="Q5" s="7" t="inlineStr">
        <is>
          <t>Actual change</t>
        </is>
      </c>
      <c r="S5" s="7" t="n">
        <v>959.3443896499581</v>
      </c>
      <c r="T5" s="12">
        <f>S5/1000-1</f>
        <v/>
      </c>
    </row>
    <row r="6">
      <c r="A6" s="7" t="inlineStr">
        <is>
          <t>ti</t>
        </is>
      </c>
      <c r="B6" s="7" t="inlineStr">
        <is>
          <t>Ki</t>
        </is>
      </c>
      <c r="C6" s="7" t="inlineStr">
        <is>
          <t>PV(Ki)</t>
        </is>
      </c>
      <c r="D6" s="7" t="inlineStr">
        <is>
          <t>wi</t>
        </is>
      </c>
      <c r="E6" s="7" t="inlineStr">
        <is>
          <t>ti*wi</t>
        </is>
      </c>
      <c r="F6" s="7" t="inlineStr">
        <is>
          <t>ti*(ti+1/m)</t>
        </is>
      </c>
      <c r="G6" s="7" t="inlineStr">
        <is>
          <t>ti*(ti+1/m)*wi</t>
        </is>
      </c>
      <c r="I6" s="7" t="inlineStr">
        <is>
          <t>PV(Ki)</t>
        </is>
      </c>
      <c r="J6" s="7" t="inlineStr">
        <is>
          <t>wi</t>
        </is>
      </c>
      <c r="K6" s="7" t="inlineStr">
        <is>
          <t>ti*wi</t>
        </is>
      </c>
      <c r="L6" s="7" t="inlineStr">
        <is>
          <t>ti^2</t>
        </is>
      </c>
      <c r="M6" s="7" t="inlineStr">
        <is>
          <t>ti^2*wi</t>
        </is>
      </c>
    </row>
    <row r="7">
      <c r="A7" s="7" t="n">
        <v>0.5</v>
      </c>
      <c r="B7" s="7">
        <f>B4*B3/2</f>
        <v/>
      </c>
      <c r="C7" s="7">
        <f>B7/(1+$D$3/$F$3)^(A7*$F$3)</f>
        <v/>
      </c>
      <c r="D7" s="7">
        <f>C7/$C$17</f>
        <v/>
      </c>
      <c r="E7" s="7">
        <f>A7*D7</f>
        <v/>
      </c>
      <c r="F7" s="7">
        <f>A7*(A7+1/$F$3)</f>
        <v/>
      </c>
      <c r="G7" s="7">
        <f>F7*D7</f>
        <v/>
      </c>
      <c r="I7" s="7">
        <f>B7*EXP(-$J$3*A7)</f>
        <v/>
      </c>
      <c r="J7" s="7">
        <f>I7/$I$17</f>
        <v/>
      </c>
      <c r="K7" s="7">
        <f>A7*J7</f>
        <v/>
      </c>
      <c r="L7" s="7">
        <f>A7^2</f>
        <v/>
      </c>
      <c r="M7" s="7">
        <f>L7*J7</f>
        <v/>
      </c>
      <c r="R7" s="7" t="inlineStr">
        <is>
          <t>D</t>
        </is>
      </c>
      <c r="T7" s="12">
        <f>-E18*R3</f>
        <v/>
      </c>
      <c r="U7" s="11">
        <f>T7-T5</f>
        <v/>
      </c>
    </row>
    <row r="8">
      <c r="A8" s="7" t="n">
        <v>1</v>
      </c>
      <c r="B8" s="7">
        <f>B7</f>
        <v/>
      </c>
      <c r="C8" s="7">
        <f>B8/(1+$D$3/$F$3)^(A8*$F$3)</f>
        <v/>
      </c>
      <c r="D8" s="7">
        <f>C8/$C$17</f>
        <v/>
      </c>
      <c r="E8" s="7">
        <f>A8*D8</f>
        <v/>
      </c>
      <c r="F8" s="7">
        <f>A8*(A8+1/$F$3)</f>
        <v/>
      </c>
      <c r="G8" s="7">
        <f>F8*D8</f>
        <v/>
      </c>
      <c r="I8" s="7">
        <f>B8*EXP(-$J$3*A8)</f>
        <v/>
      </c>
      <c r="J8" s="7">
        <f>I8/$I$17</f>
        <v/>
      </c>
      <c r="K8" s="7">
        <f>A8*J8</f>
        <v/>
      </c>
      <c r="L8" s="7">
        <f>A8^2</f>
        <v/>
      </c>
      <c r="M8" s="7">
        <f>L8*J8</f>
        <v/>
      </c>
      <c r="R8" s="7" t="inlineStr">
        <is>
          <t>C</t>
        </is>
      </c>
      <c r="T8" s="12">
        <f>-E18*R3+0.5*G18*R3^2</f>
        <v/>
      </c>
      <c r="U8" s="11">
        <f>T8-T5</f>
        <v/>
      </c>
    </row>
    <row r="9">
      <c r="A9" s="7" t="n">
        <v>1.5</v>
      </c>
      <c r="B9" s="7">
        <f>B8</f>
        <v/>
      </c>
      <c r="C9" s="7">
        <f>B9/(1+$D$3/$F$3)^(A9*$F$3)</f>
        <v/>
      </c>
      <c r="D9" s="7">
        <f>C9/$C$17</f>
        <v/>
      </c>
      <c r="E9" s="7">
        <f>A9*D9</f>
        <v/>
      </c>
      <c r="F9" s="7">
        <f>A9*(A9+1/$F$3)</f>
        <v/>
      </c>
      <c r="G9" s="7">
        <f>F9*D9</f>
        <v/>
      </c>
      <c r="I9" s="7">
        <f>B9*EXP(-$J$3*A9)</f>
        <v/>
      </c>
      <c r="J9" s="7">
        <f>I9/$I$17</f>
        <v/>
      </c>
      <c r="K9" s="7">
        <f>A9*J9</f>
        <v/>
      </c>
      <c r="L9" s="7">
        <f>A9^2</f>
        <v/>
      </c>
      <c r="M9" s="7">
        <f>L9*J9</f>
        <v/>
      </c>
    </row>
    <row r="10">
      <c r="A10" s="7" t="n">
        <v>2</v>
      </c>
      <c r="B10" s="7">
        <f>B9</f>
        <v/>
      </c>
      <c r="C10" s="7">
        <f>B10/(1+$D$3/$F$3)^(A10*$F$3)</f>
        <v/>
      </c>
      <c r="D10" s="7">
        <f>C10/$C$17</f>
        <v/>
      </c>
      <c r="E10" s="7">
        <f>A10*D10</f>
        <v/>
      </c>
      <c r="F10" s="7">
        <f>A10*(A10+1/$F$3)</f>
        <v/>
      </c>
      <c r="G10" s="7">
        <f>F10*D10</f>
        <v/>
      </c>
      <c r="I10" s="7">
        <f>B10*EXP(-$J$3*A10)</f>
        <v/>
      </c>
      <c r="J10" s="7">
        <f>I10/$I$17</f>
        <v/>
      </c>
      <c r="K10" s="7">
        <f>A10*J10</f>
        <v/>
      </c>
      <c r="L10" s="7">
        <f>A10^2</f>
        <v/>
      </c>
      <c r="M10" s="7">
        <f>L10*J10</f>
        <v/>
      </c>
    </row>
    <row r="11">
      <c r="A11" s="7" t="n">
        <v>2.5</v>
      </c>
      <c r="B11" s="7">
        <f>B10</f>
        <v/>
      </c>
      <c r="C11" s="7">
        <f>B11/(1+$D$3/$F$3)^(A11*$F$3)</f>
        <v/>
      </c>
      <c r="D11" s="7">
        <f>C11/$C$17</f>
        <v/>
      </c>
      <c r="E11" s="7">
        <f>A11*D11</f>
        <v/>
      </c>
      <c r="F11" s="7">
        <f>A11*(A11+1/$F$3)</f>
        <v/>
      </c>
      <c r="G11" s="7">
        <f>F11*D11</f>
        <v/>
      </c>
      <c r="I11" s="7">
        <f>B11*EXP(-$J$3*A11)</f>
        <v/>
      </c>
      <c r="J11" s="7">
        <f>I11/$I$17</f>
        <v/>
      </c>
      <c r="K11" s="7">
        <f>A11*J11</f>
        <v/>
      </c>
      <c r="L11" s="7">
        <f>A11^2</f>
        <v/>
      </c>
      <c r="M11" s="7">
        <f>L11*J11</f>
        <v/>
      </c>
      <c r="O11" s="7" t="inlineStr">
        <is>
          <t xml:space="preserve">y(cc) increases by </t>
        </is>
      </c>
      <c r="R11" s="10">
        <f>T11-S11</f>
        <v/>
      </c>
      <c r="S11" s="16" t="n">
        <v>0.06783643640692129</v>
      </c>
      <c r="T11" s="16" t="n">
        <v>0.07747965663186129</v>
      </c>
    </row>
    <row r="12">
      <c r="A12" s="7" t="n">
        <v>3</v>
      </c>
      <c r="B12" s="7">
        <f>B11</f>
        <v/>
      </c>
      <c r="C12" s="7">
        <f>B12/(1+$D$3/$F$3)^(A12*$F$3)</f>
        <v/>
      </c>
      <c r="D12" s="7">
        <f>C12/$C$17</f>
        <v/>
      </c>
      <c r="E12" s="7">
        <f>A12*D12</f>
        <v/>
      </c>
      <c r="F12" s="7">
        <f>A12*(A12+1/$F$3)</f>
        <v/>
      </c>
      <c r="G12" s="7">
        <f>F12*D12</f>
        <v/>
      </c>
      <c r="I12" s="7">
        <f>B12*EXP(-$J$3*A12)</f>
        <v/>
      </c>
      <c r="J12" s="7">
        <f>I12/$I$17</f>
        <v/>
      </c>
      <c r="K12" s="7">
        <f>A12*J12</f>
        <v/>
      </c>
      <c r="L12" s="7">
        <f>A12^2</f>
        <v/>
      </c>
      <c r="M12" s="7">
        <f>L12*J12</f>
        <v/>
      </c>
    </row>
    <row r="13">
      <c r="A13" s="7" t="n">
        <v>3.5</v>
      </c>
      <c r="B13" s="7">
        <f>B12</f>
        <v/>
      </c>
      <c r="C13" s="7">
        <f>B13/(1+$D$3/$F$3)^(A13*$F$3)</f>
        <v/>
      </c>
      <c r="D13" s="7">
        <f>C13/$C$17</f>
        <v/>
      </c>
      <c r="E13" s="7">
        <f>A13*D13</f>
        <v/>
      </c>
      <c r="F13" s="7">
        <f>A13*(A13+1/$F$3)</f>
        <v/>
      </c>
      <c r="G13" s="7">
        <f>F13*D13</f>
        <v/>
      </c>
      <c r="I13" s="7">
        <f>B13*EXP(-$J$3*A13)</f>
        <v/>
      </c>
      <c r="J13" s="7">
        <f>I13/$I$17</f>
        <v/>
      </c>
      <c r="K13" s="7">
        <f>A13*J13</f>
        <v/>
      </c>
      <c r="L13" s="7">
        <f>A13^2</f>
        <v/>
      </c>
      <c r="M13" s="7">
        <f>L13*J13</f>
        <v/>
      </c>
      <c r="R13" s="7" t="inlineStr">
        <is>
          <t>D</t>
        </is>
      </c>
      <c r="T13" s="12">
        <f>-K17*R11</f>
        <v/>
      </c>
      <c r="U13" s="11">
        <f>T13-T5</f>
        <v/>
      </c>
    </row>
    <row r="14">
      <c r="A14" s="7" t="n">
        <v>4</v>
      </c>
      <c r="B14" s="7">
        <f>B13</f>
        <v/>
      </c>
      <c r="C14" s="7">
        <f>B14/(1+$D$3/$F$3)^(A14*$F$3)</f>
        <v/>
      </c>
      <c r="D14" s="7">
        <f>C14/$C$17</f>
        <v/>
      </c>
      <c r="E14" s="7">
        <f>A14*D14</f>
        <v/>
      </c>
      <c r="F14" s="7">
        <f>A14*(A14+1/$F$3)</f>
        <v/>
      </c>
      <c r="G14" s="7">
        <f>F14*D14</f>
        <v/>
      </c>
      <c r="I14" s="7">
        <f>B14*EXP(-$J$3*A14)</f>
        <v/>
      </c>
      <c r="J14" s="7">
        <f>I14/$I$17</f>
        <v/>
      </c>
      <c r="K14" s="7">
        <f>A14*J14</f>
        <v/>
      </c>
      <c r="L14" s="7">
        <f>A14^2</f>
        <v/>
      </c>
      <c r="M14" s="7">
        <f>L14*J14</f>
        <v/>
      </c>
      <c r="R14" s="7" t="inlineStr">
        <is>
          <t>C</t>
        </is>
      </c>
      <c r="T14" s="12">
        <f>-K17*R11+0.5*M17*R11^2</f>
        <v/>
      </c>
      <c r="U14" s="11">
        <f>T14-T5</f>
        <v/>
      </c>
    </row>
    <row r="15">
      <c r="A15" s="7" t="n">
        <v>4.5</v>
      </c>
      <c r="B15" s="7">
        <f>B14</f>
        <v/>
      </c>
      <c r="C15" s="7">
        <f>B15/(1+$D$3/$F$3)^(A15*$F$3)</f>
        <v/>
      </c>
      <c r="D15" s="7">
        <f>C15/$C$17</f>
        <v/>
      </c>
      <c r="E15" s="7">
        <f>A15*D15</f>
        <v/>
      </c>
      <c r="F15" s="7">
        <f>A15*(A15+1/$F$3)</f>
        <v/>
      </c>
      <c r="G15" s="7">
        <f>F15*D15</f>
        <v/>
      </c>
      <c r="I15" s="7">
        <f>B15*EXP(-$J$3*A15)</f>
        <v/>
      </c>
      <c r="J15" s="7">
        <f>I15/$I$17</f>
        <v/>
      </c>
      <c r="K15" s="7">
        <f>A15*J15</f>
        <v/>
      </c>
      <c r="L15" s="7">
        <f>A15^2</f>
        <v/>
      </c>
      <c r="M15" s="7">
        <f>L15*J15</f>
        <v/>
      </c>
    </row>
    <row r="16">
      <c r="A16" s="7" t="n">
        <v>5</v>
      </c>
      <c r="B16" s="7">
        <f>B15+B4</f>
        <v/>
      </c>
      <c r="C16" s="7">
        <f>B16/(1+$D$3/$F$3)^(A16*$F$3)</f>
        <v/>
      </c>
      <c r="D16" s="7">
        <f>C16/$C$17</f>
        <v/>
      </c>
      <c r="E16" s="7">
        <f>A16*D16</f>
        <v/>
      </c>
      <c r="F16" s="7">
        <f>A16*(A16+1/$F$3)</f>
        <v/>
      </c>
      <c r="G16" s="7">
        <f>F16*D16</f>
        <v/>
      </c>
      <c r="I16" s="7">
        <f>B16*EXP(-$J$3*A16)</f>
        <v/>
      </c>
      <c r="J16" s="7">
        <f>I16/$I$17</f>
        <v/>
      </c>
      <c r="K16" s="7">
        <f>A16*J16</f>
        <v/>
      </c>
      <c r="L16" s="7">
        <f>A16^2</f>
        <v/>
      </c>
      <c r="M16" s="7">
        <f>L16*J16</f>
        <v/>
      </c>
    </row>
    <row r="17">
      <c r="C17" s="7">
        <f>SUM(C7:C16)</f>
        <v/>
      </c>
      <c r="D17" s="7" t="inlineStr">
        <is>
          <t>D_{Mac}</t>
        </is>
      </c>
      <c r="E17" s="4">
        <f>SUM(E7:E16)</f>
        <v/>
      </c>
      <c r="F17" s="7" t="inlineStr">
        <is>
          <t>C_{Mac}</t>
        </is>
      </c>
      <c r="G17" s="4">
        <f>SUM(G7:G16)</f>
        <v/>
      </c>
      <c r="I17" s="7">
        <f>SUM(I7:I16)</f>
        <v/>
      </c>
      <c r="J17" s="9" t="inlineStr">
        <is>
          <t>D_{Mod}</t>
        </is>
      </c>
      <c r="K17" s="4">
        <f>SUM(K7:K16)</f>
        <v/>
      </c>
      <c r="L17" s="9" t="inlineStr">
        <is>
          <t>C_{Mod}</t>
        </is>
      </c>
      <c r="M17" s="4">
        <f>SUM(M7:M16)</f>
        <v/>
      </c>
    </row>
    <row r="18">
      <c r="D18" s="7" t="inlineStr">
        <is>
          <t>D_{Mod}</t>
        </is>
      </c>
      <c r="E18" s="4">
        <f>E17/(1+$D$3/$F$3)</f>
        <v/>
      </c>
      <c r="F18" s="7" t="inlineStr">
        <is>
          <t>C_{Mod}</t>
        </is>
      </c>
      <c r="G18" s="4">
        <f>G17/(1+D3/F3)^2</f>
        <v/>
      </c>
      <c r="J18" s="9" t="inlineStr">
        <is>
          <t>D_{Mac}</t>
        </is>
      </c>
      <c r="K18" s="4">
        <f>K17</f>
        <v/>
      </c>
      <c r="L18" s="9" t="inlineStr">
        <is>
          <t>C_{Mac}</t>
        </is>
      </c>
      <c r="M18" s="4">
        <f>M17</f>
        <v/>
      </c>
      <c r="Q18" s="7" t="inlineStr">
        <is>
          <t>y(semi)</t>
        </is>
      </c>
      <c r="R18" s="7" t="inlineStr">
        <is>
          <t>y(cc)</t>
        </is>
      </c>
      <c r="S18" s="7" t="inlineStr">
        <is>
          <t>dy(semi)</t>
        </is>
      </c>
      <c r="T18" s="7" t="inlineStr">
        <is>
          <t>dy(cc)</t>
        </is>
      </c>
    </row>
    <row r="19">
      <c r="Q19" s="1" t="n">
        <v>0.05</v>
      </c>
      <c r="R19" s="10">
        <f>2*LN(1+Q19/2)</f>
        <v/>
      </c>
      <c r="T19" s="10" t="n"/>
    </row>
    <row r="20">
      <c r="Q20" s="1" t="n">
        <v>0.06</v>
      </c>
      <c r="R20" s="10">
        <f>2*LN(1+Q20/2)</f>
        <v/>
      </c>
      <c r="S20" s="1">
        <f>Q20-Q19</f>
        <v/>
      </c>
      <c r="T20" s="10">
        <f>R20-R19</f>
        <v/>
      </c>
    </row>
    <row r="21">
      <c r="A21" s="5" t="inlineStr">
        <is>
          <t>3 year Treasury bond</t>
        </is>
      </c>
      <c r="H21" s="7" t="n"/>
      <c r="J21" s="6" t="n"/>
      <c r="O21" s="6" t="n"/>
      <c r="P21" s="6" t="n"/>
      <c r="Q21" s="1" t="n">
        <v>0.07000000000000001</v>
      </c>
      <c r="R21" s="10">
        <f>2*LN(1+Q21/2)</f>
        <v/>
      </c>
      <c r="S21" s="1">
        <f>Q21-Q20</f>
        <v/>
      </c>
      <c r="T21" s="10">
        <f>R21-R20</f>
        <v/>
      </c>
    </row>
    <row r="22">
      <c r="A22" s="7" t="inlineStr">
        <is>
          <t>c=</t>
        </is>
      </c>
      <c r="B22" s="6" t="n">
        <v>0.063</v>
      </c>
      <c r="C22" s="7" t="inlineStr">
        <is>
          <t>y(semi)=</t>
        </is>
      </c>
      <c r="D22" s="6" t="n">
        <v>0.06</v>
      </c>
      <c r="E22" s="7" t="inlineStr">
        <is>
          <t>k=</t>
        </is>
      </c>
      <c r="F22" s="7" t="n">
        <v>2</v>
      </c>
      <c r="H22" s="7" t="n"/>
      <c r="J22" s="6" t="n"/>
      <c r="O22" s="6" t="n"/>
      <c r="P22" s="6" t="n"/>
      <c r="Q22" s="1" t="n">
        <v>0.08</v>
      </c>
      <c r="R22" s="10">
        <f>2*LN(1+Q22/2)</f>
        <v/>
      </c>
      <c r="S22" s="1">
        <f>Q22-Q21</f>
        <v/>
      </c>
      <c r="T22" s="10">
        <f>R22-R21</f>
        <v/>
      </c>
    </row>
    <row r="23">
      <c r="A23" s="7" t="inlineStr">
        <is>
          <t>M=</t>
        </is>
      </c>
      <c r="B23" s="7" t="n">
        <v>1000</v>
      </c>
      <c r="C23" s="7" t="inlineStr">
        <is>
          <t>y(cc)=</t>
        </is>
      </c>
      <c r="D23" s="3">
        <f>F22*LN(1+D22/F22)</f>
        <v/>
      </c>
      <c r="E23" s="7" t="inlineStr">
        <is>
          <t>P=</t>
        </is>
      </c>
      <c r="F23" s="7" t="n">
        <v>1008</v>
      </c>
      <c r="H23" s="7" t="n"/>
      <c r="J23" s="6" t="n"/>
      <c r="Q23" s="6" t="n"/>
      <c r="R23" s="6" t="n"/>
      <c r="S23" s="6" t="n"/>
    </row>
    <row r="24">
      <c r="C24" s="2" t="inlineStr">
        <is>
          <t>Using y(semi)</t>
        </is>
      </c>
      <c r="H24" s="7" t="n"/>
      <c r="I24" s="2" t="inlineStr">
        <is>
          <t>Using y(cc)</t>
        </is>
      </c>
      <c r="Q24" s="6" t="n"/>
      <c r="R24" s="6" t="n"/>
      <c r="S24" s="6" t="n"/>
    </row>
    <row r="25">
      <c r="A25" s="7" t="inlineStr">
        <is>
          <t>ti</t>
        </is>
      </c>
      <c r="B25" s="7" t="inlineStr">
        <is>
          <t>Ki</t>
        </is>
      </c>
      <c r="C25" s="7" t="inlineStr">
        <is>
          <t>PV(Ki)</t>
        </is>
      </c>
      <c r="D25" s="7" t="inlineStr">
        <is>
          <t>wi</t>
        </is>
      </c>
      <c r="E25" s="7" t="inlineStr">
        <is>
          <t>ti*wi</t>
        </is>
      </c>
      <c r="F25" s="7" t="inlineStr">
        <is>
          <t>ti*(ti+1/m)</t>
        </is>
      </c>
      <c r="G25" s="7" t="inlineStr">
        <is>
          <t>ti*(ti+1/m)*wi</t>
        </is>
      </c>
      <c r="H25" s="7" t="n"/>
      <c r="I25" s="7" t="inlineStr">
        <is>
          <t>PV(Ki)</t>
        </is>
      </c>
      <c r="J25" s="7" t="inlineStr">
        <is>
          <t>wi</t>
        </is>
      </c>
      <c r="K25" s="7" t="inlineStr">
        <is>
          <t>ti*wi</t>
        </is>
      </c>
      <c r="L25" s="7" t="inlineStr">
        <is>
          <t>ti^2</t>
        </is>
      </c>
      <c r="M25" s="7" t="inlineStr">
        <is>
          <t>ti^2*wi</t>
        </is>
      </c>
      <c r="S25" s="6" t="n"/>
    </row>
    <row r="26">
      <c r="A26" s="7" t="n">
        <v>0.5</v>
      </c>
      <c r="B26" s="7">
        <f>B23*B22/2</f>
        <v/>
      </c>
      <c r="C26" s="7">
        <f>B26/(1+$D$22/$F$22)^(A26*$F$22)</f>
        <v/>
      </c>
      <c r="D26" s="7">
        <f>C26/$C$32</f>
        <v/>
      </c>
      <c r="E26" s="7">
        <f>A26*D26</f>
        <v/>
      </c>
      <c r="F26" s="7">
        <f>A26*(A26+1/$F$22)</f>
        <v/>
      </c>
      <c r="G26" s="7">
        <f>F26*D26</f>
        <v/>
      </c>
      <c r="H26" s="7" t="n"/>
      <c r="I26" s="7">
        <f>B26*EXP(-$D$23*A26)</f>
        <v/>
      </c>
      <c r="J26" s="7">
        <f>I26/$I$32</f>
        <v/>
      </c>
      <c r="K26" s="7">
        <f>A26*J26</f>
        <v/>
      </c>
      <c r="L26" s="7">
        <f>A26^2</f>
        <v/>
      </c>
      <c r="M26" s="7">
        <f>L26*J26</f>
        <v/>
      </c>
    </row>
    <row r="27">
      <c r="A27" s="7" t="n">
        <v>1</v>
      </c>
      <c r="B27" s="7">
        <f>B26</f>
        <v/>
      </c>
      <c r="C27" s="7">
        <f>B27/(1+$D$22/$F$22)^(A27*$F$22)</f>
        <v/>
      </c>
      <c r="D27" s="7">
        <f>C27/$C$32</f>
        <v/>
      </c>
      <c r="E27" s="7">
        <f>A27*D27</f>
        <v/>
      </c>
      <c r="F27" s="7">
        <f>A27*(A27+1/$F$22)</f>
        <v/>
      </c>
      <c r="G27" s="7">
        <f>F27*D27</f>
        <v/>
      </c>
      <c r="H27" s="7" t="n"/>
      <c r="I27" s="7">
        <f>B27*EXP(-$D$23*A27)</f>
        <v/>
      </c>
      <c r="J27" s="7">
        <f>I27/$I$32</f>
        <v/>
      </c>
      <c r="K27" s="7">
        <f>A27*J27</f>
        <v/>
      </c>
      <c r="L27" s="7">
        <f>A27^2</f>
        <v/>
      </c>
      <c r="M27" s="7">
        <f>L27*J27</f>
        <v/>
      </c>
    </row>
    <row r="28">
      <c r="A28" s="7" t="n">
        <v>1.5</v>
      </c>
      <c r="B28" s="7">
        <f>B27</f>
        <v/>
      </c>
      <c r="C28" s="7">
        <f>B28/(1+$D$22/$F$22)^(A28*$F$22)</f>
        <v/>
      </c>
      <c r="D28" s="7">
        <f>C28/$C$32</f>
        <v/>
      </c>
      <c r="E28" s="7">
        <f>A28*D28</f>
        <v/>
      </c>
      <c r="F28" s="7">
        <f>A28*(A28+1/$F$22)</f>
        <v/>
      </c>
      <c r="G28" s="7">
        <f>F28*D28</f>
        <v/>
      </c>
      <c r="H28" s="7" t="n"/>
      <c r="I28" s="7">
        <f>B28*EXP(-$D$23*A28)</f>
        <v/>
      </c>
      <c r="J28" s="7">
        <f>I28/$I$32</f>
        <v/>
      </c>
      <c r="K28" s="7">
        <f>A28*J28</f>
        <v/>
      </c>
      <c r="L28" s="7">
        <f>A28^2</f>
        <v/>
      </c>
      <c r="M28" s="7">
        <f>L28*J28</f>
        <v/>
      </c>
    </row>
    <row r="29">
      <c r="A29" s="7" t="n">
        <v>2</v>
      </c>
      <c r="B29" s="7">
        <f>B28</f>
        <v/>
      </c>
      <c r="C29" s="7">
        <f>B29/(1+$D$22/$F$22)^(A29*$F$22)</f>
        <v/>
      </c>
      <c r="D29" s="7">
        <f>C29/$C$32</f>
        <v/>
      </c>
      <c r="E29" s="7">
        <f>A29*D29</f>
        <v/>
      </c>
      <c r="F29" s="7">
        <f>A29*(A29+1/$F$22)</f>
        <v/>
      </c>
      <c r="G29" s="7">
        <f>F29*D29</f>
        <v/>
      </c>
      <c r="H29" s="7" t="n"/>
      <c r="I29" s="7">
        <f>B29*EXP(-$D$23*A29)</f>
        <v/>
      </c>
      <c r="J29" s="7">
        <f>I29/$I$32</f>
        <v/>
      </c>
      <c r="K29" s="7">
        <f>A29*J29</f>
        <v/>
      </c>
      <c r="L29" s="7">
        <f>A29^2</f>
        <v/>
      </c>
      <c r="M29" s="7">
        <f>L29*J29</f>
        <v/>
      </c>
    </row>
    <row r="30">
      <c r="A30" s="7" t="n">
        <v>2.5</v>
      </c>
      <c r="B30" s="7">
        <f>B29</f>
        <v/>
      </c>
      <c r="C30" s="7">
        <f>B30/(1+$D$22/$F$22)^(A30*$F$22)</f>
        <v/>
      </c>
      <c r="D30" s="7">
        <f>C30/$C$32</f>
        <v/>
      </c>
      <c r="E30" s="7">
        <f>A30*D30</f>
        <v/>
      </c>
      <c r="F30" s="7">
        <f>A30*(A30+1/$F$22)</f>
        <v/>
      </c>
      <c r="G30" s="7">
        <f>F30*D30</f>
        <v/>
      </c>
      <c r="H30" s="7" t="n"/>
      <c r="I30" s="7">
        <f>B30*EXP(-$D$23*A30)</f>
        <v/>
      </c>
      <c r="J30" s="7">
        <f>I30/$I$32</f>
        <v/>
      </c>
      <c r="K30" s="7">
        <f>A30*J30</f>
        <v/>
      </c>
      <c r="L30" s="7">
        <f>A30^2</f>
        <v/>
      </c>
      <c r="M30" s="7">
        <f>L30*J30</f>
        <v/>
      </c>
    </row>
    <row r="31">
      <c r="A31" s="7" t="n">
        <v>3</v>
      </c>
      <c r="B31" s="7">
        <f>B30+B23</f>
        <v/>
      </c>
      <c r="C31" s="7">
        <f>B31/(1+$D$22/$F$22)^(A31*$F$22)</f>
        <v/>
      </c>
      <c r="D31" s="7">
        <f>C31/$C$32</f>
        <v/>
      </c>
      <c r="E31" s="7">
        <f>A31*D31</f>
        <v/>
      </c>
      <c r="F31" s="7">
        <f>A31*(A31+1/$F$22)</f>
        <v/>
      </c>
      <c r="G31" s="7">
        <f>F31*D31</f>
        <v/>
      </c>
      <c r="H31" s="7" t="n"/>
      <c r="I31" s="7">
        <f>B31*EXP(-$D$23*A31)</f>
        <v/>
      </c>
      <c r="J31" s="7">
        <f>I31/$I$32</f>
        <v/>
      </c>
      <c r="K31" s="7">
        <f>A31*J31</f>
        <v/>
      </c>
      <c r="L31" s="7">
        <f>A31^2</f>
        <v/>
      </c>
      <c r="M31" s="7">
        <f>L31*J31</f>
        <v/>
      </c>
    </row>
    <row r="32">
      <c r="C32" s="7">
        <f>SUM(C26:C31)</f>
        <v/>
      </c>
      <c r="D32" s="7" t="inlineStr">
        <is>
          <t>D_{Mac}</t>
        </is>
      </c>
      <c r="E32" s="4">
        <f>SUM(E26:E31)</f>
        <v/>
      </c>
      <c r="F32" s="7" t="inlineStr">
        <is>
          <t>C_{Mac}</t>
        </is>
      </c>
      <c r="G32" s="4">
        <f>SUM(G26:G31)</f>
        <v/>
      </c>
      <c r="H32" s="7" t="n"/>
      <c r="I32" s="7">
        <f>SUM(I26:I31)</f>
        <v/>
      </c>
      <c r="J32" s="9" t="inlineStr">
        <is>
          <t>D_{Mod}</t>
        </is>
      </c>
      <c r="K32" s="4">
        <f>SUM(K26:K31)</f>
        <v/>
      </c>
      <c r="L32" s="9" t="inlineStr">
        <is>
          <t>C_{Mod}</t>
        </is>
      </c>
      <c r="M32" s="4">
        <f>SUM(M26:M31)</f>
        <v/>
      </c>
    </row>
    <row r="33">
      <c r="D33" s="7" t="inlineStr">
        <is>
          <t>D_{Mod}</t>
        </is>
      </c>
      <c r="E33" s="4">
        <f>E32/(1+D22/F22)</f>
        <v/>
      </c>
      <c r="F33" s="7" t="inlineStr">
        <is>
          <t>C_{Mod}</t>
        </is>
      </c>
      <c r="G33" s="4">
        <f>G32/(1+D22/F22)^2</f>
        <v/>
      </c>
      <c r="H33" s="7" t="n"/>
      <c r="J33" s="9" t="inlineStr">
        <is>
          <t>D_{Mac}</t>
        </is>
      </c>
      <c r="K33" s="4">
        <f>K32</f>
        <v/>
      </c>
      <c r="L33" s="9" t="inlineStr">
        <is>
          <t>C_{Mac}</t>
        </is>
      </c>
      <c r="M33" s="4">
        <f>M32</f>
        <v/>
      </c>
    </row>
    <row r="34">
      <c r="A34" s="7" t="n"/>
      <c r="B34" s="7" t="n"/>
      <c r="C34" s="7" t="n"/>
      <c r="D34" s="7" t="n"/>
      <c r="E34" s="7" t="n"/>
      <c r="F34" s="7" t="n"/>
      <c r="G34" s="8" t="n"/>
      <c r="H34" s="7" t="n"/>
    </row>
    <row r="35">
      <c r="A35" s="7" t="n"/>
      <c r="B35" s="7" t="n"/>
      <c r="C35" s="7" t="n"/>
      <c r="D35" s="7" t="n"/>
      <c r="E35" s="7" t="n"/>
      <c r="F35" s="7" t="n"/>
      <c r="G35" s="7" t="n"/>
      <c r="H35" s="7" t="n"/>
    </row>
    <row r="36">
      <c r="A36" s="5" t="inlineStr">
        <is>
          <t>10 year Treasury bond</t>
        </is>
      </c>
      <c r="H36" s="7" t="n"/>
    </row>
    <row r="37">
      <c r="A37" s="7" t="inlineStr">
        <is>
          <t>c=</t>
        </is>
      </c>
      <c r="B37" s="6" t="n">
        <v>0.08</v>
      </c>
      <c r="C37" s="7" t="inlineStr">
        <is>
          <t>y(semi)=</t>
        </is>
      </c>
      <c r="D37" s="6" t="n">
        <v>0.065</v>
      </c>
      <c r="E37" s="7" t="inlineStr">
        <is>
          <t>k=</t>
        </is>
      </c>
      <c r="F37" s="7" t="n">
        <v>2</v>
      </c>
      <c r="H37" s="7" t="n"/>
    </row>
    <row r="38">
      <c r="A38" s="7" t="inlineStr">
        <is>
          <t>M=</t>
        </is>
      </c>
      <c r="B38" s="7" t="n">
        <v>1000</v>
      </c>
      <c r="C38" s="7" t="inlineStr">
        <is>
          <t>y(cc)=</t>
        </is>
      </c>
      <c r="D38" s="3">
        <f>F37*LN(1+D37/F37)</f>
        <v/>
      </c>
      <c r="E38" s="7" t="inlineStr">
        <is>
          <t>P=</t>
        </is>
      </c>
      <c r="F38" s="7" t="n">
        <v>1109</v>
      </c>
    </row>
    <row r="39">
      <c r="C39" s="2" t="inlineStr">
        <is>
          <t>Using y(semi)</t>
        </is>
      </c>
      <c r="I39" t="inlineStr">
        <is>
          <t>Using y(cc)</t>
        </is>
      </c>
    </row>
    <row r="40">
      <c r="A40" s="7" t="inlineStr">
        <is>
          <t>ti</t>
        </is>
      </c>
      <c r="B40" s="7" t="inlineStr">
        <is>
          <t>Ki</t>
        </is>
      </c>
      <c r="C40" s="7" t="inlineStr">
        <is>
          <t>PV(Ki)</t>
        </is>
      </c>
      <c r="D40" s="7" t="inlineStr">
        <is>
          <t>wi</t>
        </is>
      </c>
      <c r="E40" s="7" t="inlineStr">
        <is>
          <t>ti*wi</t>
        </is>
      </c>
      <c r="F40" s="7" t="inlineStr">
        <is>
          <t>ti*(ti+1/m)</t>
        </is>
      </c>
      <c r="G40" s="7" t="inlineStr">
        <is>
          <t>ti*(ti+1/m)*wi</t>
        </is>
      </c>
      <c r="I40" t="inlineStr">
        <is>
          <t>PV(Ki)</t>
        </is>
      </c>
      <c r="J40" t="inlineStr">
        <is>
          <t>wi</t>
        </is>
      </c>
      <c r="K40" t="inlineStr">
        <is>
          <t>ti*wi</t>
        </is>
      </c>
      <c r="L40" t="inlineStr">
        <is>
          <t>ti^2</t>
        </is>
      </c>
      <c r="M40" t="inlineStr">
        <is>
          <t>ti^2*wi</t>
        </is>
      </c>
    </row>
    <row r="41">
      <c r="A41" s="7" t="n">
        <v>0.5</v>
      </c>
      <c r="B41" s="7">
        <f>B38*B37/$F$37</f>
        <v/>
      </c>
      <c r="C41" s="7">
        <f>B41/(1+$D$37/$F$37)^(A41*$F$37)</f>
        <v/>
      </c>
      <c r="D41" s="7">
        <f>C41/$C$61</f>
        <v/>
      </c>
      <c r="E41" s="7">
        <f>A41*D41</f>
        <v/>
      </c>
      <c r="F41" s="7">
        <f>A41*(A41+1/$F$37)</f>
        <v/>
      </c>
      <c r="G41" s="7">
        <f>F41*D41</f>
        <v/>
      </c>
      <c r="I41">
        <f>B41*EXP(-$D$38*A41)</f>
        <v/>
      </c>
      <c r="J41">
        <f>I41/$I$61</f>
        <v/>
      </c>
      <c r="K41">
        <f>A41*J41</f>
        <v/>
      </c>
      <c r="L41">
        <f>A41^2</f>
        <v/>
      </c>
      <c r="M41">
        <f>L41*J41</f>
        <v/>
      </c>
    </row>
    <row r="42">
      <c r="A42" s="7" t="n">
        <v>1</v>
      </c>
      <c r="B42" s="7">
        <f>B41</f>
        <v/>
      </c>
      <c r="C42" s="7">
        <f>B42/(1+$D$37/$F$37)^(A42*$F$37)</f>
        <v/>
      </c>
      <c r="D42" s="7">
        <f>C42/$C$61</f>
        <v/>
      </c>
      <c r="E42" s="7">
        <f>A42*D42</f>
        <v/>
      </c>
      <c r="F42" s="7">
        <f>A42*(A42+1/$F$37)</f>
        <v/>
      </c>
      <c r="G42" s="7">
        <f>F42*D42</f>
        <v/>
      </c>
      <c r="I42">
        <f>B42*EXP(-$D$38*A42)</f>
        <v/>
      </c>
      <c r="J42">
        <f>I42/$I$61</f>
        <v/>
      </c>
      <c r="K42">
        <f>A42*J42</f>
        <v/>
      </c>
      <c r="L42">
        <f>A42^2</f>
        <v/>
      </c>
      <c r="M42">
        <f>L42*J42</f>
        <v/>
      </c>
    </row>
    <row r="43">
      <c r="A43" s="7" t="n">
        <v>1.5</v>
      </c>
      <c r="B43" s="7">
        <f>B42</f>
        <v/>
      </c>
      <c r="C43" s="7">
        <f>B43/(1+$D$37/$F$37)^(A43*$F$37)</f>
        <v/>
      </c>
      <c r="D43" s="7">
        <f>C43/$C$61</f>
        <v/>
      </c>
      <c r="E43" s="7">
        <f>A43*D43</f>
        <v/>
      </c>
      <c r="F43" s="7">
        <f>A43*(A43+1/$F$37)</f>
        <v/>
      </c>
      <c r="G43" s="7">
        <f>F43*D43</f>
        <v/>
      </c>
      <c r="I43">
        <f>B43*EXP(-$D$38*A43)</f>
        <v/>
      </c>
      <c r="J43">
        <f>I43/$I$61</f>
        <v/>
      </c>
      <c r="K43">
        <f>A43*J43</f>
        <v/>
      </c>
      <c r="L43">
        <f>A43^2</f>
        <v/>
      </c>
      <c r="M43">
        <f>L43*J43</f>
        <v/>
      </c>
    </row>
    <row r="44">
      <c r="A44" s="7" t="n">
        <v>2</v>
      </c>
      <c r="B44" s="7">
        <f>B43</f>
        <v/>
      </c>
      <c r="C44" s="7">
        <f>B44/(1+$D$37/$F$37)^(A44*$F$37)</f>
        <v/>
      </c>
      <c r="D44" s="7">
        <f>C44/$C$61</f>
        <v/>
      </c>
      <c r="E44" s="7">
        <f>A44*D44</f>
        <v/>
      </c>
      <c r="F44" s="7">
        <f>A44*(A44+1/$F$37)</f>
        <v/>
      </c>
      <c r="G44" s="7">
        <f>F44*D44</f>
        <v/>
      </c>
      <c r="I44">
        <f>B44*EXP(-$D$38*A44)</f>
        <v/>
      </c>
      <c r="J44">
        <f>I44/$I$61</f>
        <v/>
      </c>
      <c r="K44">
        <f>A44*J44</f>
        <v/>
      </c>
      <c r="L44">
        <f>A44^2</f>
        <v/>
      </c>
      <c r="M44">
        <f>L44*J44</f>
        <v/>
      </c>
    </row>
    <row r="45">
      <c r="A45" s="7" t="n">
        <v>2.5</v>
      </c>
      <c r="B45" s="7">
        <f>B44</f>
        <v/>
      </c>
      <c r="C45" s="7">
        <f>B45/(1+$D$37/$F$37)^(A45*$F$37)</f>
        <v/>
      </c>
      <c r="D45" s="7">
        <f>C45/$C$61</f>
        <v/>
      </c>
      <c r="E45" s="7">
        <f>A45*D45</f>
        <v/>
      </c>
      <c r="F45" s="7">
        <f>A45*(A45+1/$F$37)</f>
        <v/>
      </c>
      <c r="G45" s="7">
        <f>F45*D45</f>
        <v/>
      </c>
      <c r="I45">
        <f>B45*EXP(-$D$38*A45)</f>
        <v/>
      </c>
      <c r="J45">
        <f>I45/$I$61</f>
        <v/>
      </c>
      <c r="K45">
        <f>A45*J45</f>
        <v/>
      </c>
      <c r="L45">
        <f>A45^2</f>
        <v/>
      </c>
      <c r="M45">
        <f>L45*J45</f>
        <v/>
      </c>
    </row>
    <row r="46">
      <c r="A46" s="7" t="n">
        <v>3</v>
      </c>
      <c r="B46" s="7">
        <f>B45</f>
        <v/>
      </c>
      <c r="C46" s="7">
        <f>B46/(1+$D$37/$F$37)^(A46*$F$37)</f>
        <v/>
      </c>
      <c r="D46" s="7">
        <f>C46/$C$61</f>
        <v/>
      </c>
      <c r="E46" s="7">
        <f>A46*D46</f>
        <v/>
      </c>
      <c r="F46" s="7">
        <f>A46*(A46+1/$F$37)</f>
        <v/>
      </c>
      <c r="G46" s="7">
        <f>F46*D46</f>
        <v/>
      </c>
      <c r="I46">
        <f>B46*EXP(-$D$38*A46)</f>
        <v/>
      </c>
      <c r="J46">
        <f>I46/$I$61</f>
        <v/>
      </c>
      <c r="K46">
        <f>A46*J46</f>
        <v/>
      </c>
      <c r="L46">
        <f>A46^2</f>
        <v/>
      </c>
      <c r="M46">
        <f>L46*J46</f>
        <v/>
      </c>
    </row>
    <row r="47">
      <c r="A47" s="7" t="n">
        <v>3.5</v>
      </c>
      <c r="B47" s="7">
        <f>B46</f>
        <v/>
      </c>
      <c r="C47" s="7">
        <f>B47/(1+$D$37/$F$37)^(A47*$F$37)</f>
        <v/>
      </c>
      <c r="D47" s="7">
        <f>C47/$C$61</f>
        <v/>
      </c>
      <c r="E47" s="7">
        <f>A47*D47</f>
        <v/>
      </c>
      <c r="F47" s="7">
        <f>A47*(A47+1/$F$37)</f>
        <v/>
      </c>
      <c r="G47" s="7">
        <f>F47*D47</f>
        <v/>
      </c>
      <c r="I47">
        <f>B47*EXP(-$D$38*A47)</f>
        <v/>
      </c>
      <c r="J47">
        <f>I47/$I$61</f>
        <v/>
      </c>
      <c r="K47">
        <f>A47*J47</f>
        <v/>
      </c>
      <c r="L47">
        <f>A47^2</f>
        <v/>
      </c>
      <c r="M47">
        <f>L47*J47</f>
        <v/>
      </c>
    </row>
    <row r="48">
      <c r="A48" s="7" t="n">
        <v>4</v>
      </c>
      <c r="B48" s="7">
        <f>B47</f>
        <v/>
      </c>
      <c r="C48" s="7">
        <f>B48/(1+$D$37/$F$37)^(A48*$F$37)</f>
        <v/>
      </c>
      <c r="D48" s="7">
        <f>C48/$C$61</f>
        <v/>
      </c>
      <c r="E48" s="7">
        <f>A48*D48</f>
        <v/>
      </c>
      <c r="F48" s="7">
        <f>A48*(A48+1/$F$37)</f>
        <v/>
      </c>
      <c r="G48" s="7">
        <f>F48*D48</f>
        <v/>
      </c>
      <c r="I48">
        <f>B48*EXP(-$D$38*A48)</f>
        <v/>
      </c>
      <c r="J48">
        <f>I48/$I$61</f>
        <v/>
      </c>
      <c r="K48">
        <f>A48*J48</f>
        <v/>
      </c>
      <c r="L48">
        <f>A48^2</f>
        <v/>
      </c>
      <c r="M48">
        <f>L48*J48</f>
        <v/>
      </c>
    </row>
    <row r="49">
      <c r="A49" s="7" t="n">
        <v>4.5</v>
      </c>
      <c r="B49" s="7">
        <f>B48</f>
        <v/>
      </c>
      <c r="C49" s="7">
        <f>B49/(1+$D$37/$F$37)^(A49*$F$37)</f>
        <v/>
      </c>
      <c r="D49" s="7">
        <f>C49/$C$61</f>
        <v/>
      </c>
      <c r="E49" s="7">
        <f>A49*D49</f>
        <v/>
      </c>
      <c r="F49" s="7">
        <f>A49*(A49+1/$F$37)</f>
        <v/>
      </c>
      <c r="G49" s="7">
        <f>F49*D49</f>
        <v/>
      </c>
      <c r="I49">
        <f>B49*EXP(-$D$38*A49)</f>
        <v/>
      </c>
      <c r="J49">
        <f>I49/$I$61</f>
        <v/>
      </c>
      <c r="K49">
        <f>A49*J49</f>
        <v/>
      </c>
      <c r="L49">
        <f>A49^2</f>
        <v/>
      </c>
      <c r="M49">
        <f>L49*J49</f>
        <v/>
      </c>
    </row>
    <row r="50">
      <c r="A50" s="7" t="n">
        <v>5</v>
      </c>
      <c r="B50" s="7">
        <f>B49</f>
        <v/>
      </c>
      <c r="C50" s="7">
        <f>B50/(1+$D$37/$F$37)^(A50*$F$37)</f>
        <v/>
      </c>
      <c r="D50" s="7">
        <f>C50/$C$61</f>
        <v/>
      </c>
      <c r="E50" s="7">
        <f>A50*D50</f>
        <v/>
      </c>
      <c r="F50" s="7">
        <f>A50*(A50+1/$F$37)</f>
        <v/>
      </c>
      <c r="G50" s="7">
        <f>F50*D50</f>
        <v/>
      </c>
      <c r="I50">
        <f>B50*EXP(-$D$38*A50)</f>
        <v/>
      </c>
      <c r="J50">
        <f>I50/$I$61</f>
        <v/>
      </c>
      <c r="K50">
        <f>A50*J50</f>
        <v/>
      </c>
      <c r="L50">
        <f>A50^2</f>
        <v/>
      </c>
      <c r="M50">
        <f>L50*J50</f>
        <v/>
      </c>
    </row>
    <row r="51">
      <c r="A51" s="7" t="n">
        <v>5.5</v>
      </c>
      <c r="B51" s="7">
        <f>B50</f>
        <v/>
      </c>
      <c r="C51" s="7">
        <f>B51/(1+$D$37/$F$37)^(A51*$F$37)</f>
        <v/>
      </c>
      <c r="D51" s="7">
        <f>C51/$C$61</f>
        <v/>
      </c>
      <c r="E51" s="7">
        <f>A51*D51</f>
        <v/>
      </c>
      <c r="F51" s="7">
        <f>A51*(A51+1/$F$37)</f>
        <v/>
      </c>
      <c r="G51" s="7">
        <f>F51*D51</f>
        <v/>
      </c>
      <c r="I51">
        <f>B51*EXP(-$D$38*A51)</f>
        <v/>
      </c>
      <c r="J51">
        <f>I51/$I$61</f>
        <v/>
      </c>
      <c r="K51">
        <f>A51*J51</f>
        <v/>
      </c>
      <c r="L51">
        <f>A51^2</f>
        <v/>
      </c>
      <c r="M51">
        <f>L51*J51</f>
        <v/>
      </c>
    </row>
    <row r="52">
      <c r="A52" s="7" t="n">
        <v>6</v>
      </c>
      <c r="B52" s="7">
        <f>B51</f>
        <v/>
      </c>
      <c r="C52" s="7">
        <f>B52/(1+$D$37/$F$37)^(A52*$F$37)</f>
        <v/>
      </c>
      <c r="D52" s="7">
        <f>C52/$C$61</f>
        <v/>
      </c>
      <c r="E52" s="7">
        <f>A52*D52</f>
        <v/>
      </c>
      <c r="F52" s="7">
        <f>A52*(A52+1/$F$37)</f>
        <v/>
      </c>
      <c r="G52" s="7">
        <f>F52*D52</f>
        <v/>
      </c>
      <c r="I52">
        <f>B52*EXP(-$D$38*A52)</f>
        <v/>
      </c>
      <c r="J52">
        <f>I52/$I$61</f>
        <v/>
      </c>
      <c r="K52">
        <f>A52*J52</f>
        <v/>
      </c>
      <c r="L52">
        <f>A52^2</f>
        <v/>
      </c>
      <c r="M52">
        <f>L52*J52</f>
        <v/>
      </c>
    </row>
    <row r="53">
      <c r="A53" s="7" t="n">
        <v>6.5</v>
      </c>
      <c r="B53" s="7">
        <f>B52</f>
        <v/>
      </c>
      <c r="C53" s="7">
        <f>B53/(1+$D$37/$F$37)^(A53*$F$37)</f>
        <v/>
      </c>
      <c r="D53" s="7">
        <f>C53/$C$61</f>
        <v/>
      </c>
      <c r="E53" s="7">
        <f>A53*D53</f>
        <v/>
      </c>
      <c r="F53" s="7">
        <f>A53*(A53+1/$F$37)</f>
        <v/>
      </c>
      <c r="G53" s="7">
        <f>F53*D53</f>
        <v/>
      </c>
      <c r="I53">
        <f>B53*EXP(-$D$38*A53)</f>
        <v/>
      </c>
      <c r="J53">
        <f>I53/$I$61</f>
        <v/>
      </c>
      <c r="K53">
        <f>A53*J53</f>
        <v/>
      </c>
      <c r="L53">
        <f>A53^2</f>
        <v/>
      </c>
      <c r="M53">
        <f>L53*J53</f>
        <v/>
      </c>
    </row>
    <row r="54">
      <c r="A54" s="7" t="n">
        <v>7</v>
      </c>
      <c r="B54" s="7">
        <f>B53</f>
        <v/>
      </c>
      <c r="C54" s="7">
        <f>B54/(1+$D$37/$F$37)^(A54*$F$37)</f>
        <v/>
      </c>
      <c r="D54" s="7">
        <f>C54/$C$61</f>
        <v/>
      </c>
      <c r="E54" s="7">
        <f>A54*D54</f>
        <v/>
      </c>
      <c r="F54" s="7">
        <f>A54*(A54+1/$F$37)</f>
        <v/>
      </c>
      <c r="G54" s="7">
        <f>F54*D54</f>
        <v/>
      </c>
      <c r="I54">
        <f>B54*EXP(-$D$38*A54)</f>
        <v/>
      </c>
      <c r="J54">
        <f>I54/$I$61</f>
        <v/>
      </c>
      <c r="K54">
        <f>A54*J54</f>
        <v/>
      </c>
      <c r="L54">
        <f>A54^2</f>
        <v/>
      </c>
      <c r="M54">
        <f>L54*J54</f>
        <v/>
      </c>
    </row>
    <row r="55">
      <c r="A55" s="7" t="n">
        <v>7.5</v>
      </c>
      <c r="B55" s="7">
        <f>B54</f>
        <v/>
      </c>
      <c r="C55" s="7">
        <f>B55/(1+$D$37/$F$37)^(A55*$F$37)</f>
        <v/>
      </c>
      <c r="D55" s="7">
        <f>C55/$C$61</f>
        <v/>
      </c>
      <c r="E55" s="7">
        <f>A55*D55</f>
        <v/>
      </c>
      <c r="F55" s="7">
        <f>A55*(A55+1/$F$37)</f>
        <v/>
      </c>
      <c r="G55" s="7">
        <f>F55*D55</f>
        <v/>
      </c>
      <c r="I55">
        <f>B55*EXP(-$D$38*A55)</f>
        <v/>
      </c>
      <c r="J55">
        <f>I55/$I$61</f>
        <v/>
      </c>
      <c r="K55">
        <f>A55*J55</f>
        <v/>
      </c>
      <c r="L55">
        <f>A55^2</f>
        <v/>
      </c>
      <c r="M55">
        <f>L55*J55</f>
        <v/>
      </c>
    </row>
    <row r="56">
      <c r="A56" s="7" t="n">
        <v>8</v>
      </c>
      <c r="B56" s="7">
        <f>B55</f>
        <v/>
      </c>
      <c r="C56" s="7">
        <f>B56/(1+$D$37/$F$37)^(A56*$F$37)</f>
        <v/>
      </c>
      <c r="D56" s="7">
        <f>C56/$C$61</f>
        <v/>
      </c>
      <c r="E56" s="7">
        <f>A56*D56</f>
        <v/>
      </c>
      <c r="F56" s="7">
        <f>A56*(A56+1/$F$37)</f>
        <v/>
      </c>
      <c r="G56" s="7">
        <f>F56*D56</f>
        <v/>
      </c>
      <c r="I56">
        <f>B56*EXP(-$D$38*A56)</f>
        <v/>
      </c>
      <c r="J56">
        <f>I56/$I$61</f>
        <v/>
      </c>
      <c r="K56">
        <f>A56*J56</f>
        <v/>
      </c>
      <c r="L56">
        <f>A56^2</f>
        <v/>
      </c>
      <c r="M56">
        <f>L56*J56</f>
        <v/>
      </c>
    </row>
    <row r="57">
      <c r="A57" s="7" t="n">
        <v>8.5</v>
      </c>
      <c r="B57" s="7">
        <f>B56</f>
        <v/>
      </c>
      <c r="C57" s="7">
        <f>B57/(1+$D$37/$F$37)^(A57*$F$37)</f>
        <v/>
      </c>
      <c r="D57" s="7">
        <f>C57/$C$61</f>
        <v/>
      </c>
      <c r="E57" s="7">
        <f>A57*D57</f>
        <v/>
      </c>
      <c r="F57" s="7">
        <f>A57*(A57+1/$F$37)</f>
        <v/>
      </c>
      <c r="G57" s="7">
        <f>F57*D57</f>
        <v/>
      </c>
      <c r="I57">
        <f>B57*EXP(-$D$38*A57)</f>
        <v/>
      </c>
      <c r="J57">
        <f>I57/$I$61</f>
        <v/>
      </c>
      <c r="K57">
        <f>A57*J57</f>
        <v/>
      </c>
      <c r="L57">
        <f>A57^2</f>
        <v/>
      </c>
      <c r="M57">
        <f>L57*J57</f>
        <v/>
      </c>
    </row>
    <row r="58">
      <c r="A58" s="7" t="n">
        <v>9</v>
      </c>
      <c r="B58" s="7">
        <f>B57</f>
        <v/>
      </c>
      <c r="C58" s="7">
        <f>B58/(1+$D$37/$F$37)^(A58*$F$37)</f>
        <v/>
      </c>
      <c r="D58" s="7">
        <f>C58/$C$61</f>
        <v/>
      </c>
      <c r="E58" s="7">
        <f>A58*D58</f>
        <v/>
      </c>
      <c r="F58" s="7">
        <f>A58*(A58+1/$F$37)</f>
        <v/>
      </c>
      <c r="G58" s="7">
        <f>F58*D58</f>
        <v/>
      </c>
      <c r="I58">
        <f>B58*EXP(-$D$38*A58)</f>
        <v/>
      </c>
      <c r="J58">
        <f>I58/$I$61</f>
        <v/>
      </c>
      <c r="K58">
        <f>A58*J58</f>
        <v/>
      </c>
      <c r="L58">
        <f>A58^2</f>
        <v/>
      </c>
      <c r="M58">
        <f>L58*J58</f>
        <v/>
      </c>
    </row>
    <row r="59">
      <c r="A59" s="7" t="n">
        <v>9.5</v>
      </c>
      <c r="B59" s="7">
        <f>B58</f>
        <v/>
      </c>
      <c r="C59" s="7">
        <f>B59/(1+$D$37/$F$37)^(A59*$F$37)</f>
        <v/>
      </c>
      <c r="D59" s="7">
        <f>C59/$C$61</f>
        <v/>
      </c>
      <c r="E59" s="7">
        <f>A59*D59</f>
        <v/>
      </c>
      <c r="F59" s="7">
        <f>A59*(A59+1/$F$37)</f>
        <v/>
      </c>
      <c r="G59" s="7">
        <f>F59*D59</f>
        <v/>
      </c>
      <c r="I59">
        <f>B59*EXP(-$D$38*A59)</f>
        <v/>
      </c>
      <c r="J59">
        <f>I59/$I$61</f>
        <v/>
      </c>
      <c r="K59">
        <f>A59*J59</f>
        <v/>
      </c>
      <c r="L59">
        <f>A59^2</f>
        <v/>
      </c>
      <c r="M59">
        <f>L59*J59</f>
        <v/>
      </c>
    </row>
    <row r="60">
      <c r="A60" s="7" t="n">
        <v>10</v>
      </c>
      <c r="B60" s="7">
        <f>B59+B38</f>
        <v/>
      </c>
      <c r="C60" s="7">
        <f>B60/(1+$D$37/$F$37)^(A60*$F$37)</f>
        <v/>
      </c>
      <c r="D60" s="7">
        <f>C60/$C$61</f>
        <v/>
      </c>
      <c r="E60" s="7">
        <f>A60*D60</f>
        <v/>
      </c>
      <c r="F60" s="7">
        <f>A60*(A60+1/$F$37)</f>
        <v/>
      </c>
      <c r="G60" s="7">
        <f>F60*D60</f>
        <v/>
      </c>
      <c r="I60">
        <f>B60*EXP(-$D$38*A60)</f>
        <v/>
      </c>
      <c r="J60">
        <f>I60/$I$61</f>
        <v/>
      </c>
      <c r="K60">
        <f>A60*J60</f>
        <v/>
      </c>
      <c r="L60">
        <f>A60^2</f>
        <v/>
      </c>
      <c r="M60">
        <f>L60*J60</f>
        <v/>
      </c>
    </row>
    <row r="61">
      <c r="C61" s="7">
        <f>SUM(C41:C60)</f>
        <v/>
      </c>
      <c r="D61" s="7" t="inlineStr">
        <is>
          <t>D_{Mac}</t>
        </is>
      </c>
      <c r="E61" s="4">
        <f>SUM(E41:E60)</f>
        <v/>
      </c>
      <c r="F61" s="7" t="inlineStr">
        <is>
          <t>C_{Mac}</t>
        </is>
      </c>
      <c r="G61" s="4">
        <f>SUM(G41:G60)</f>
        <v/>
      </c>
      <c r="I61">
        <f>SUM(I41:I60)</f>
        <v/>
      </c>
      <c r="J61" t="inlineStr">
        <is>
          <t>D_{Mod}</t>
        </is>
      </c>
      <c r="K61">
        <f>SUM(K41:K60)</f>
        <v/>
      </c>
      <c r="L61" t="inlineStr">
        <is>
          <t>C_{Mod}</t>
        </is>
      </c>
      <c r="M61">
        <f>SUM(M41:M60)</f>
        <v/>
      </c>
    </row>
    <row r="62">
      <c r="D62" s="7" t="inlineStr">
        <is>
          <t>D_{Mod}</t>
        </is>
      </c>
      <c r="E62" s="4">
        <f>E61/(1+D37/2)</f>
        <v/>
      </c>
      <c r="F62" s="7" t="inlineStr">
        <is>
          <t>C_{Mod}</t>
        </is>
      </c>
      <c r="G62" s="4">
        <f>G61/(1+D37/F37)^2</f>
        <v/>
      </c>
      <c r="J62" t="inlineStr">
        <is>
          <t>D_{Mac}</t>
        </is>
      </c>
      <c r="K62">
        <f>K61</f>
        <v/>
      </c>
      <c r="L62" t="inlineStr">
        <is>
          <t>C_{Mac}</t>
        </is>
      </c>
      <c r="M62">
        <f>M61</f>
        <v/>
      </c>
    </row>
  </sheetData>
  <pageMargins left="0.7" right="0.7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N24"/>
  <sheetViews>
    <sheetView tabSelected="1" workbookViewId="0">
      <selection activeCell="N18" sqref="N18"/>
    </sheetView>
  </sheetViews>
  <sheetFormatPr baseColWidth="8" defaultRowHeight="13.5"/>
  <cols>
    <col width="9.5" bestFit="1" customWidth="1" style="17" min="7" max="7"/>
    <col width="9.5" customWidth="1" style="17" min="8" max="8"/>
  </cols>
  <sheetData>
    <row r="2">
      <c r="A2" s="5" t="inlineStr">
        <is>
          <t>3 year corporate bond (annual C)</t>
        </is>
      </c>
      <c r="L2" s="6">
        <f>LN(1+D3)</f>
        <v/>
      </c>
    </row>
    <row r="3">
      <c r="A3" s="7" t="inlineStr">
        <is>
          <t>c=</t>
        </is>
      </c>
      <c r="B3" s="6" t="n">
        <v>0.1</v>
      </c>
      <c r="C3" s="7" t="inlineStr">
        <is>
          <t>y(ann)=</t>
        </is>
      </c>
      <c r="D3" s="6" t="n">
        <v>0.05</v>
      </c>
      <c r="E3" s="7" t="inlineStr">
        <is>
          <t>k=</t>
        </is>
      </c>
      <c r="F3" s="7" t="n">
        <v>1</v>
      </c>
      <c r="J3" s="7" t="inlineStr">
        <is>
          <t>y(cc)=</t>
        </is>
      </c>
      <c r="K3" s="6" t="n">
        <v>0.05</v>
      </c>
      <c r="M3" s="7" t="n">
        <v>1</v>
      </c>
    </row>
    <row r="4">
      <c r="A4" s="7" t="inlineStr">
        <is>
          <t>M=</t>
        </is>
      </c>
      <c r="B4" s="7" t="n">
        <v>1000</v>
      </c>
    </row>
    <row r="5">
      <c r="C5" s="2" t="inlineStr">
        <is>
          <t>Using y(semi)</t>
        </is>
      </c>
      <c r="F5" s="2" t="n"/>
      <c r="J5" s="2" t="inlineStr">
        <is>
          <t>Using y(cc)</t>
        </is>
      </c>
      <c r="M5" s="2" t="n"/>
    </row>
    <row r="6">
      <c r="A6" s="7" t="inlineStr">
        <is>
          <t>ti</t>
        </is>
      </c>
      <c r="B6" s="7" t="inlineStr">
        <is>
          <t>Ki</t>
        </is>
      </c>
      <c r="C6" s="7" t="inlineStr">
        <is>
          <t>PV(Ki)</t>
        </is>
      </c>
      <c r="D6" s="7" t="inlineStr">
        <is>
          <t>wi</t>
        </is>
      </c>
      <c r="E6" s="7" t="inlineStr">
        <is>
          <t>ti*wi</t>
        </is>
      </c>
      <c r="F6" s="7" t="inlineStr">
        <is>
          <t>ti*(ti+1/m)</t>
        </is>
      </c>
      <c r="G6" s="7" t="inlineStr">
        <is>
          <t>ti*(ti+1/m)*wi</t>
        </is>
      </c>
      <c r="J6" s="7" t="inlineStr">
        <is>
          <t>PV(Ki)</t>
        </is>
      </c>
      <c r="K6" s="7" t="inlineStr">
        <is>
          <t>wi</t>
        </is>
      </c>
      <c r="L6" s="7" t="inlineStr">
        <is>
          <t>ti*wi</t>
        </is>
      </c>
      <c r="M6" s="7" t="inlineStr">
        <is>
          <t>ti^2</t>
        </is>
      </c>
      <c r="N6" s="7" t="inlineStr">
        <is>
          <t>ti^2*wi</t>
        </is>
      </c>
    </row>
    <row r="7">
      <c r="A7" s="7" t="n">
        <v>1</v>
      </c>
      <c r="B7" s="7">
        <f>B4*B3</f>
        <v/>
      </c>
      <c r="C7" s="7">
        <f>B7/(1+$D$3)^(A7)</f>
        <v/>
      </c>
      <c r="D7" s="7">
        <f>C7/$C$17</f>
        <v/>
      </c>
      <c r="E7" s="7">
        <f>A7*D7</f>
        <v/>
      </c>
      <c r="F7" s="7">
        <f>A7*(A7+1/$F$3)</f>
        <v/>
      </c>
      <c r="G7" s="7">
        <f>F7*D7</f>
        <v/>
      </c>
      <c r="J7" s="7">
        <f>B7*EXP(-$K$3*A7)</f>
        <v/>
      </c>
      <c r="K7" s="7">
        <f>J7/$J$17</f>
        <v/>
      </c>
      <c r="L7" s="7">
        <f>K7*A7</f>
        <v/>
      </c>
      <c r="M7" s="7">
        <f>A7^2</f>
        <v/>
      </c>
      <c r="N7" s="7">
        <f>M7*K7</f>
        <v/>
      </c>
    </row>
    <row r="8">
      <c r="A8" s="7" t="n">
        <v>2</v>
      </c>
      <c r="B8" s="7">
        <f>B7</f>
        <v/>
      </c>
      <c r="C8" s="7">
        <f>B8/(1+$D$3)^(A8)</f>
        <v/>
      </c>
      <c r="D8" s="7">
        <f>C8/$C$17</f>
        <v/>
      </c>
      <c r="E8" s="7">
        <f>A8*D8</f>
        <v/>
      </c>
      <c r="F8" s="7">
        <f>A8*(A8+1/$F$3)</f>
        <v/>
      </c>
      <c r="G8" s="7">
        <f>F8*D8</f>
        <v/>
      </c>
      <c r="J8" s="7">
        <f>B8*EXP(-$K$3*A8)</f>
        <v/>
      </c>
      <c r="K8" s="7">
        <f>J8/$J$17</f>
        <v/>
      </c>
      <c r="L8" s="7">
        <f>K8*A8</f>
        <v/>
      </c>
      <c r="M8" s="7">
        <f>A8^2</f>
        <v/>
      </c>
      <c r="N8" s="7">
        <f>M8*K8</f>
        <v/>
      </c>
    </row>
    <row r="9">
      <c r="A9" s="7" t="n">
        <v>3</v>
      </c>
      <c r="B9" s="7">
        <f>B8</f>
        <v/>
      </c>
      <c r="C9" s="7">
        <f>B9/(1+$D$3)^(A9)</f>
        <v/>
      </c>
      <c r="D9" s="7">
        <f>C9/$C$17</f>
        <v/>
      </c>
      <c r="E9" s="7">
        <f>A9*D9</f>
        <v/>
      </c>
      <c r="F9" s="7">
        <f>A9*(A9+1/$F$3)</f>
        <v/>
      </c>
      <c r="G9" s="7">
        <f>F9*D9</f>
        <v/>
      </c>
      <c r="J9" s="7">
        <f>B9*EXP(-$K$3*A9)</f>
        <v/>
      </c>
      <c r="K9" s="7">
        <f>J9/$J$17</f>
        <v/>
      </c>
      <c r="L9" s="7">
        <f>K9*A9</f>
        <v/>
      </c>
      <c r="M9" s="7">
        <f>A9^2</f>
        <v/>
      </c>
      <c r="N9" s="7">
        <f>M9*K9</f>
        <v/>
      </c>
    </row>
    <row r="10">
      <c r="A10" s="7" t="n">
        <v>4</v>
      </c>
      <c r="B10" s="7">
        <f>B9</f>
        <v/>
      </c>
      <c r="C10" s="7">
        <f>B10/(1+$D$3)^(A10)</f>
        <v/>
      </c>
      <c r="D10" s="7">
        <f>C10/$C$17</f>
        <v/>
      </c>
      <c r="E10" s="7">
        <f>A10*D10</f>
        <v/>
      </c>
      <c r="F10" s="7">
        <f>A10*(A10+1/$F$3)</f>
        <v/>
      </c>
      <c r="G10" s="7">
        <f>F10*D10</f>
        <v/>
      </c>
      <c r="J10" s="7">
        <f>B10*EXP(-$K$3*A10)</f>
        <v/>
      </c>
      <c r="K10" s="7">
        <f>J10/$J$17</f>
        <v/>
      </c>
      <c r="L10" s="7">
        <f>K10*A10</f>
        <v/>
      </c>
      <c r="M10" s="7">
        <f>A10^2</f>
        <v/>
      </c>
      <c r="N10" s="7">
        <f>M10*K10</f>
        <v/>
      </c>
    </row>
    <row r="11">
      <c r="A11" s="7" t="n">
        <v>5</v>
      </c>
      <c r="B11" s="7">
        <f>B10+B4</f>
        <v/>
      </c>
      <c r="C11" s="7">
        <f>B11/(1+$D$3)^(A11)</f>
        <v/>
      </c>
      <c r="D11" s="7">
        <f>C11/$C$17</f>
        <v/>
      </c>
      <c r="E11" s="7">
        <f>A11*D11</f>
        <v/>
      </c>
      <c r="F11" s="7">
        <f>A11*(A11+1/$F$3)</f>
        <v/>
      </c>
      <c r="G11" s="7">
        <f>F11*D11</f>
        <v/>
      </c>
      <c r="J11" s="7">
        <f>B11*EXP(-$K$3*A11)</f>
        <v/>
      </c>
      <c r="K11" s="7">
        <f>J11/$J$17</f>
        <v/>
      </c>
      <c r="L11" s="7">
        <f>K11*A11</f>
        <v/>
      </c>
      <c r="M11" s="7">
        <f>A11^2</f>
        <v/>
      </c>
      <c r="N11" s="7">
        <f>M11*K11</f>
        <v/>
      </c>
    </row>
    <row r="17">
      <c r="C17" s="7">
        <f>SUM(C7:C16)</f>
        <v/>
      </c>
      <c r="D17" s="7" t="inlineStr">
        <is>
          <t>D_{Mac}</t>
        </is>
      </c>
      <c r="E17" s="4">
        <f>SUM(E7:E16)</f>
        <v/>
      </c>
      <c r="F17" s="7" t="inlineStr">
        <is>
          <t>C_{Mac}</t>
        </is>
      </c>
      <c r="G17" s="4">
        <f>SUM(G7:G16)</f>
        <v/>
      </c>
      <c r="J17" s="7">
        <f>SUM(J7:J16)</f>
        <v/>
      </c>
      <c r="K17" s="7" t="inlineStr">
        <is>
          <t>D_{Mac}</t>
        </is>
      </c>
      <c r="L17" s="4">
        <f>SUM(L7:L16)</f>
        <v/>
      </c>
      <c r="M17" s="7" t="inlineStr">
        <is>
          <t>C_{Mac}</t>
        </is>
      </c>
      <c r="N17" s="4">
        <f>SUM(N7:N16)</f>
        <v/>
      </c>
    </row>
    <row r="18">
      <c r="D18" s="7" t="inlineStr">
        <is>
          <t>D_{Mod}</t>
        </is>
      </c>
      <c r="E18" s="4">
        <f>E17/(1+$D$3/$F$3)</f>
        <v/>
      </c>
      <c r="F18" s="7" t="inlineStr">
        <is>
          <t>C_{Mod}</t>
        </is>
      </c>
      <c r="G18" s="4">
        <f>G17/(1+D3/F3)^2</f>
        <v/>
      </c>
      <c r="K18" s="7" t="inlineStr">
        <is>
          <t>D_{Mod}</t>
        </is>
      </c>
      <c r="L18" s="4">
        <f>L17</f>
        <v/>
      </c>
      <c r="M18" s="7" t="inlineStr">
        <is>
          <t>C_{Mod}</t>
        </is>
      </c>
      <c r="N18" s="4">
        <f>N17</f>
        <v/>
      </c>
    </row>
    <row r="20">
      <c r="B20" s="7" t="inlineStr">
        <is>
          <t>dy=</t>
        </is>
      </c>
      <c r="C20" s="1" t="n">
        <v>0.01</v>
      </c>
      <c r="I20" s="7" t="inlineStr">
        <is>
          <t>dy=</t>
        </is>
      </c>
      <c r="J20" s="1" t="n">
        <v>0.01</v>
      </c>
    </row>
    <row r="22">
      <c r="B22" s="7" t="inlineStr">
        <is>
          <t>P0=</t>
        </is>
      </c>
      <c r="C22" s="7" t="n">
        <v>1216.473833531541</v>
      </c>
      <c r="E22" s="13" t="inlineStr">
        <is>
          <t>D</t>
        </is>
      </c>
      <c r="F22" s="7">
        <f>-E18*C20</f>
        <v/>
      </c>
      <c r="G22" s="15">
        <f>F22-C24</f>
        <v/>
      </c>
      <c r="I22" s="7" t="inlineStr">
        <is>
          <t>P0=</t>
        </is>
      </c>
      <c r="J22" s="7" t="n">
        <v>1210.231418582517</v>
      </c>
      <c r="L22" s="13" t="inlineStr">
        <is>
          <t>D</t>
        </is>
      </c>
      <c r="M22" s="7">
        <f>-L17*J20</f>
        <v/>
      </c>
      <c r="N22" s="14">
        <f>M22-J24</f>
        <v/>
      </c>
    </row>
    <row r="23">
      <c r="B23" s="7" t="inlineStr">
        <is>
          <t>P1=</t>
        </is>
      </c>
      <c r="C23" s="7" t="n">
        <v>1168.494551422628</v>
      </c>
      <c r="E23" s="7" t="inlineStr">
        <is>
          <t>C</t>
        </is>
      </c>
      <c r="F23" s="7">
        <f>F22+0.5*G18*C20^2</f>
        <v/>
      </c>
      <c r="G23" s="15">
        <f>F23-C24</f>
        <v/>
      </c>
      <c r="I23" s="7" t="inlineStr">
        <is>
          <t>P1=</t>
        </is>
      </c>
      <c r="J23" s="7" t="n">
        <v>1159.958347027813</v>
      </c>
      <c r="L23" s="7" t="inlineStr">
        <is>
          <t>C</t>
        </is>
      </c>
      <c r="M23" s="7">
        <f>M22+0.5*N17*J20^2</f>
        <v/>
      </c>
      <c r="N23" s="14">
        <f>M23-J24</f>
        <v/>
      </c>
    </row>
    <row r="24">
      <c r="C24" s="7">
        <f>C23/C22-1</f>
        <v/>
      </c>
      <c r="J24" s="7">
        <f>J23/J22-1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정지웅[ 교수 / 경영학과 ]</dc:creator>
  <dcterms:created xmlns:dcterms="http://purl.org/dc/terms/" xmlns:xsi="http://www.w3.org/2001/XMLSchema-instance" xsi:type="dcterms:W3CDTF">2024-05-02T04:46:12Z</dcterms:created>
  <dcterms:modified xmlns:dcterms="http://purl.org/dc/terms/" xmlns:xsi="http://www.w3.org/2001/XMLSchema-instance" xsi:type="dcterms:W3CDTF">2026-04-27T10:23:10Z</dcterms:modified>
  <cp:lastModifiedBy>JWC</cp:lastModifiedBy>
</cp:coreProperties>
</file>